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13854c3b22b5a41e/Nube de Natalía Vega/Nueva carpeta (3)/ALCADIA CANDELARIA/"/>
    </mc:Choice>
  </mc:AlternateContent>
  <xr:revisionPtr revIDLastSave="0" documentId="8_{3D5CBFCB-2F79-4A5D-A136-3DA791C6642D}" xr6:coauthVersionLast="47" xr6:coauthVersionMax="47" xr10:uidLastSave="{00000000-0000-0000-0000-000000000000}"/>
  <bookViews>
    <workbookView xWindow="-120" yWindow="-120" windowWidth="20730" windowHeight="1104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5" i="1" l="1"/>
  <c r="AQ35" i="1"/>
  <c r="AQ32" i="1"/>
  <c r="AQ31" i="1"/>
  <c r="AQ21" i="1"/>
  <c r="AG35" i="1"/>
  <c r="AM34" i="1"/>
  <c r="AF34" i="1"/>
  <c r="AH34" i="1" s="1"/>
  <c r="AF26" i="1"/>
  <c r="AH26" i="1" s="1"/>
  <c r="AQ25" i="1"/>
  <c r="AQ33" i="1"/>
  <c r="AB35" i="1"/>
  <c r="AA34" i="1"/>
  <c r="V26" i="1"/>
  <c r="V25" i="1"/>
  <c r="AC34" i="1"/>
  <c r="AC26" i="1"/>
  <c r="X32" i="1"/>
  <c r="X31" i="1"/>
  <c r="X25" i="1"/>
  <c r="X26" i="1"/>
  <c r="W35" i="1"/>
  <c r="AQ37" i="1"/>
  <c r="AQ36" i="1"/>
  <c r="AQ29" i="1"/>
  <c r="AQ28" i="1"/>
  <c r="AQ27" i="1"/>
  <c r="AQ26" i="1"/>
  <c r="AQ24" i="1"/>
  <c r="AQ23" i="1"/>
  <c r="AQ22" i="1"/>
  <c r="AQ20" i="1"/>
  <c r="AQ19" i="1"/>
  <c r="AQ18" i="1"/>
  <c r="AQ17" i="1"/>
  <c r="AQ16" i="1"/>
  <c r="W34" i="1"/>
  <c r="AP31" i="1"/>
  <c r="AR31" i="1" s="1"/>
  <c r="AP37" i="1"/>
  <c r="AK37" i="1"/>
  <c r="AM37" i="1" s="1"/>
  <c r="AF37" i="1"/>
  <c r="AH37" i="1" s="1"/>
  <c r="AA37" i="1"/>
  <c r="AC37" i="1" s="1"/>
  <c r="V37" i="1"/>
  <c r="X37" i="1" s="1"/>
  <c r="AP36" i="1"/>
  <c r="AK36" i="1"/>
  <c r="AM36" i="1" s="1"/>
  <c r="AF36" i="1"/>
  <c r="AH36" i="1" s="1"/>
  <c r="AA36" i="1"/>
  <c r="AC36" i="1" s="1"/>
  <c r="V36" i="1"/>
  <c r="X36" i="1" s="1"/>
  <c r="AP35" i="1"/>
  <c r="AK35" i="1"/>
  <c r="AM35" i="1" s="1"/>
  <c r="AF35" i="1"/>
  <c r="AH35" i="1" s="1"/>
  <c r="AA35" i="1"/>
  <c r="AC35" i="1" s="1"/>
  <c r="V35" i="1"/>
  <c r="AP33" i="1"/>
  <c r="AR33" i="1" s="1"/>
  <c r="AK33" i="1"/>
  <c r="AM33" i="1" s="1"/>
  <c r="AF33" i="1"/>
  <c r="AH33" i="1" s="1"/>
  <c r="AA33" i="1"/>
  <c r="AC33" i="1" s="1"/>
  <c r="V33" i="1"/>
  <c r="X33" i="1" s="1"/>
  <c r="AP32" i="1"/>
  <c r="AR32" i="1" s="1"/>
  <c r="AK32" i="1"/>
  <c r="AM32" i="1" s="1"/>
  <c r="AF32" i="1"/>
  <c r="AH32" i="1" s="1"/>
  <c r="AH38" i="1" s="1"/>
  <c r="AA32" i="1"/>
  <c r="AC32" i="1" s="1"/>
  <c r="AK31" i="1"/>
  <c r="AM31" i="1" s="1"/>
  <c r="AM38" i="1" s="1"/>
  <c r="AH31" i="1"/>
  <c r="AA31" i="1"/>
  <c r="AC31" i="1" s="1"/>
  <c r="AC38" i="1" s="1"/>
  <c r="AQ34" i="1" l="1"/>
  <c r="AR34" i="1" s="1"/>
  <c r="X34" i="1"/>
  <c r="AR36" i="1"/>
  <c r="AR37" i="1"/>
  <c r="AR35" i="1"/>
  <c r="X35" i="1"/>
  <c r="P24" i="1"/>
  <c r="P25" i="1"/>
  <c r="P26" i="1"/>
  <c r="P27" i="1"/>
  <c r="P28" i="1"/>
  <c r="P29" i="1"/>
  <c r="P23" i="1"/>
  <c r="P22" i="1"/>
  <c r="P21" i="1"/>
  <c r="AR38" i="1" l="1"/>
  <c r="X38" i="1"/>
  <c r="P20" i="1"/>
  <c r="P19" i="1"/>
  <c r="P18" i="1"/>
  <c r="P17" i="1"/>
  <c r="P16" i="1"/>
  <c r="AP16" i="1" l="1"/>
  <c r="AR16" i="1" s="1"/>
  <c r="AK16" i="1"/>
  <c r="AM16" i="1" s="1"/>
  <c r="AP29" i="1"/>
  <c r="AR29" i="1" s="1"/>
  <c r="AP28" i="1"/>
  <c r="AR28" i="1" s="1"/>
  <c r="AP27" i="1"/>
  <c r="AR27" i="1" s="1"/>
  <c r="AP26" i="1"/>
  <c r="AR26" i="1" s="1"/>
  <c r="AP25" i="1"/>
  <c r="AR25" i="1" s="1"/>
  <c r="AP24" i="1"/>
  <c r="AR24" i="1" s="1"/>
  <c r="AP23" i="1"/>
  <c r="AR23" i="1" s="1"/>
  <c r="AP22" i="1"/>
  <c r="AR22" i="1" s="1"/>
  <c r="AP21" i="1"/>
  <c r="AR21" i="1" s="1"/>
  <c r="AP20" i="1"/>
  <c r="AR20" i="1" s="1"/>
  <c r="AP19" i="1"/>
  <c r="AR19" i="1" s="1"/>
  <c r="AP18" i="1"/>
  <c r="AR18" i="1" s="1"/>
  <c r="AP17" i="1"/>
  <c r="AR17"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F29" i="1"/>
  <c r="AH29" i="1" s="1"/>
  <c r="AF28" i="1"/>
  <c r="AH28" i="1" s="1"/>
  <c r="AF27" i="1"/>
  <c r="AH27" i="1" s="1"/>
  <c r="AF25" i="1"/>
  <c r="AH25" i="1" s="1"/>
  <c r="AF24" i="1"/>
  <c r="AH24" i="1" s="1"/>
  <c r="AF23" i="1"/>
  <c r="AH23" i="1" s="1"/>
  <c r="AF22" i="1"/>
  <c r="AH22" i="1" s="1"/>
  <c r="AF21" i="1"/>
  <c r="AH21" i="1" s="1"/>
  <c r="AF20" i="1"/>
  <c r="AH20" i="1" s="1"/>
  <c r="AF19" i="1"/>
  <c r="AH19" i="1" s="1"/>
  <c r="AF18" i="1"/>
  <c r="AH18" i="1" s="1"/>
  <c r="AF17" i="1"/>
  <c r="AH17" i="1" s="1"/>
  <c r="AF16" i="1"/>
  <c r="AH16" i="1" s="1"/>
  <c r="AH30" i="1" s="1"/>
  <c r="AA29" i="1"/>
  <c r="AC29" i="1" s="1"/>
  <c r="AA28" i="1"/>
  <c r="AC28" i="1" s="1"/>
  <c r="AA27" i="1"/>
  <c r="AC27" i="1" s="1"/>
  <c r="AA25" i="1"/>
  <c r="AC25" i="1" s="1"/>
  <c r="AA24" i="1"/>
  <c r="AC24" i="1" s="1"/>
  <c r="AA23" i="1"/>
  <c r="AC23" i="1" s="1"/>
  <c r="AA22" i="1"/>
  <c r="AC22" i="1" s="1"/>
  <c r="AA21" i="1"/>
  <c r="AC21" i="1" s="1"/>
  <c r="AA20" i="1"/>
  <c r="AC20" i="1" s="1"/>
  <c r="AA19" i="1"/>
  <c r="AC19" i="1" s="1"/>
  <c r="AA18" i="1"/>
  <c r="AC18" i="1" s="1"/>
  <c r="AA17" i="1"/>
  <c r="AC17" i="1" s="1"/>
  <c r="AA16" i="1"/>
  <c r="AC16" i="1" s="1"/>
  <c r="AC30" i="1" s="1"/>
  <c r="AC39" i="1" s="1"/>
  <c r="V29" i="1"/>
  <c r="X29" i="1" s="1"/>
  <c r="V28" i="1"/>
  <c r="X28" i="1" s="1"/>
  <c r="V27" i="1"/>
  <c r="X27" i="1" s="1"/>
  <c r="V24" i="1"/>
  <c r="X24" i="1" s="1"/>
  <c r="V23" i="1"/>
  <c r="X23" i="1" s="1"/>
  <c r="V22" i="1"/>
  <c r="X22" i="1" s="1"/>
  <c r="V21" i="1"/>
  <c r="X21" i="1" s="1"/>
  <c r="V20" i="1"/>
  <c r="X20" i="1" s="1"/>
  <c r="V19" i="1"/>
  <c r="X19" i="1" s="1"/>
  <c r="V18" i="1"/>
  <c r="X18" i="1" s="1"/>
  <c r="V17" i="1"/>
  <c r="X17" i="1" s="1"/>
  <c r="X30" i="1" s="1"/>
  <c r="V16" i="1"/>
  <c r="X16" i="1" s="1"/>
  <c r="AR30" i="1" l="1"/>
  <c r="AM30" i="1"/>
  <c r="AR39" i="1"/>
  <c r="X39" i="1"/>
  <c r="AM39" i="1"/>
  <c r="AH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3" authorId="0" shapeId="0" xr:uid="{00000000-0006-0000-0000-000005000000}">
      <text>
        <r>
          <rPr>
            <b/>
            <sz val="9"/>
            <color indexed="81"/>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5" authorId="0" shapeId="0" xr:uid="{00000000-0006-0000-0000-000008000000}">
      <text>
        <r>
          <rPr>
            <b/>
            <sz val="9"/>
            <color indexed="81"/>
            <rFont val="Tahoma"/>
            <family val="2"/>
          </rPr>
          <t>Escriba el número de la meta, en orden consecutivo</t>
        </r>
      </text>
    </comment>
    <comment ref="E15"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5" authorId="0" shapeId="0" xr:uid="{00000000-0006-0000-0000-00000A000000}">
      <text>
        <r>
          <rPr>
            <b/>
            <sz val="9"/>
            <color indexed="81"/>
            <rFont val="Tahoma"/>
            <family val="2"/>
          </rPr>
          <t xml:space="preserve">Seleccione la opción que corresponda
</t>
        </r>
      </text>
    </comment>
    <comment ref="G15" authorId="0" shapeId="0" xr:uid="{00000000-0006-0000-0000-00000B000000}">
      <text>
        <r>
          <rPr>
            <b/>
            <sz val="9"/>
            <color indexed="81"/>
            <rFont val="Tahoma"/>
            <family val="2"/>
          </rPr>
          <t>Indique un nombre corto que refleje lo que pretende medir. 
Ej. Porcentaje de giros acumulados</t>
        </r>
      </text>
    </comment>
    <comment ref="H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5" authorId="0" shapeId="0" xr:uid="{00000000-0006-0000-0000-000010000000}">
      <text>
        <r>
          <rPr>
            <b/>
            <sz val="9"/>
            <color indexed="81"/>
            <rFont val="Tahoma"/>
            <family val="2"/>
          </rPr>
          <t xml:space="preserve">Indique la magnitud programada para el trimestre. </t>
        </r>
      </text>
    </comment>
    <comment ref="M15" authorId="0" shapeId="0" xr:uid="{00000000-0006-0000-0000-000011000000}">
      <text>
        <r>
          <rPr>
            <b/>
            <sz val="9"/>
            <color indexed="81"/>
            <rFont val="Tahoma"/>
            <family val="2"/>
          </rPr>
          <t xml:space="preserve">Indique la magnitud programada para el trimestre. </t>
        </r>
      </text>
    </comment>
    <comment ref="N15" authorId="0" shapeId="0" xr:uid="{00000000-0006-0000-0000-000012000000}">
      <text>
        <r>
          <rPr>
            <b/>
            <sz val="9"/>
            <color indexed="81"/>
            <rFont val="Tahoma"/>
            <family val="2"/>
          </rPr>
          <t xml:space="preserve">Indique la magnitud programada para el trimestre. </t>
        </r>
      </text>
    </comment>
    <comment ref="O15" authorId="0" shapeId="0" xr:uid="{00000000-0006-0000-0000-000013000000}">
      <text>
        <r>
          <rPr>
            <b/>
            <sz val="9"/>
            <color indexed="81"/>
            <rFont val="Tahoma"/>
            <family val="2"/>
          </rPr>
          <t xml:space="preserve">Indique la magnitud programada para el trimestre. </t>
        </r>
      </text>
    </comment>
    <comment ref="P15" authorId="0" shapeId="0" xr:uid="{00000000-0006-0000-0000-000014000000}">
      <text>
        <r>
          <rPr>
            <b/>
            <sz val="9"/>
            <color indexed="81"/>
            <rFont val="Tahoma"/>
            <family val="2"/>
          </rPr>
          <t>Indique la programación total de la vigencia. 
Debe ser coherente con la meta.</t>
        </r>
      </text>
    </comment>
    <comment ref="Q15" authorId="0" shapeId="0" xr:uid="{00000000-0006-0000-0000-000015000000}">
      <text>
        <r>
          <rPr>
            <b/>
            <sz val="9"/>
            <color indexed="81"/>
            <rFont val="Tahoma"/>
            <family val="2"/>
          </rPr>
          <t xml:space="preserve">Indique el tipo de indicador: 
- Eficancia 
- Eficiencia 
- Efectividad </t>
        </r>
      </text>
    </comment>
    <comment ref="R15" authorId="0" shapeId="0" xr:uid="{00000000-0006-0000-0000-000016000000}">
      <text>
        <r>
          <rPr>
            <b/>
            <sz val="9"/>
            <color indexed="81"/>
            <rFont val="Tahoma"/>
            <family val="2"/>
          </rPr>
          <t>Indique la evidencia a presentar del cumplimiento de la meta. Se debe redactar de forma concreta y coherente con la meta</t>
        </r>
      </text>
    </comment>
    <comment ref="S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5" authorId="0" shapeId="0" xr:uid="{00000000-0006-0000-0000-000018000000}">
      <text>
        <r>
          <rPr>
            <b/>
            <sz val="9"/>
            <color indexed="81"/>
            <rFont val="Tahoma"/>
            <family val="2"/>
          </rPr>
          <t>Indique el área y grupo de trabajo (si se tiene), responsable de cumplir o ejecutar la meta</t>
        </r>
      </text>
    </comment>
    <comment ref="U15" authorId="0" shapeId="0" xr:uid="{00000000-0006-0000-0000-000019000000}">
      <text>
        <r>
          <rPr>
            <b/>
            <sz val="9"/>
            <color indexed="81"/>
            <rFont val="Tahoma"/>
            <family val="2"/>
          </rPr>
          <t>Indique el nombre de la dependencia responsable de reportar trimestralmente la meta a la OAP</t>
        </r>
      </text>
    </comment>
    <comment ref="V15" authorId="0" shapeId="0" xr:uid="{00000000-0006-0000-0000-00001A000000}">
      <text>
        <r>
          <rPr>
            <b/>
            <sz val="9"/>
            <color indexed="81"/>
            <rFont val="Tahoma"/>
            <family val="2"/>
          </rPr>
          <t>Indique la magnitud programada</t>
        </r>
      </text>
    </comment>
    <comment ref="W15" authorId="0" shapeId="0" xr:uid="{00000000-0006-0000-0000-00001B000000}">
      <text>
        <r>
          <rPr>
            <b/>
            <sz val="9"/>
            <color indexed="81"/>
            <rFont val="Tahoma"/>
            <family val="2"/>
          </rPr>
          <t>Indique la magnitud ejecutada. Corresponde al resultado de medir el indicador de la meta</t>
        </r>
      </text>
    </comment>
    <comment ref="X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5" authorId="0" shapeId="0" xr:uid="{00000000-0006-0000-0000-00001E000000}">
      <text>
        <r>
          <rPr>
            <b/>
            <sz val="9"/>
            <color indexed="81"/>
            <rFont val="Tahoma"/>
            <family val="2"/>
          </rPr>
          <t xml:space="preserve">Indicar el nombre concreto de la evidencia aportada. </t>
        </r>
      </text>
    </comment>
    <comment ref="AA15" authorId="0" shapeId="0" xr:uid="{00000000-0006-0000-0000-00001F000000}">
      <text>
        <r>
          <rPr>
            <b/>
            <sz val="9"/>
            <color indexed="81"/>
            <rFont val="Tahoma"/>
            <family val="2"/>
          </rPr>
          <t>Indique la magnitud programada</t>
        </r>
      </text>
    </comment>
    <comment ref="AB15" authorId="0" shapeId="0" xr:uid="{00000000-0006-0000-0000-000020000000}">
      <text>
        <r>
          <rPr>
            <b/>
            <sz val="9"/>
            <color indexed="81"/>
            <rFont val="Tahoma"/>
            <family val="2"/>
          </rPr>
          <t>Indique la magnitud ejecutada. Corresponde al resultado de medir el indicador de la meta</t>
        </r>
      </text>
    </comment>
    <comment ref="AC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5" authorId="0" shapeId="0" xr:uid="{00000000-0006-0000-0000-000023000000}">
      <text>
        <r>
          <rPr>
            <b/>
            <sz val="9"/>
            <color indexed="81"/>
            <rFont val="Tahoma"/>
            <family val="2"/>
          </rPr>
          <t xml:space="preserve">Indicar el nombre concreto de la evidencia aportada. </t>
        </r>
      </text>
    </comment>
    <comment ref="AF15" authorId="0" shapeId="0" xr:uid="{00000000-0006-0000-0000-000024000000}">
      <text>
        <r>
          <rPr>
            <b/>
            <sz val="9"/>
            <color indexed="81"/>
            <rFont val="Tahoma"/>
            <family val="2"/>
          </rPr>
          <t>Indique la magnitud programada</t>
        </r>
      </text>
    </comment>
    <comment ref="AG15" authorId="0" shapeId="0" xr:uid="{00000000-0006-0000-0000-000025000000}">
      <text>
        <r>
          <rPr>
            <b/>
            <sz val="9"/>
            <color indexed="81"/>
            <rFont val="Tahoma"/>
            <family val="2"/>
          </rPr>
          <t>Indique la magnitud ejecutada. Corresponde al resultado de medir el indicador de la meta</t>
        </r>
      </text>
    </comment>
    <comment ref="AH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5" authorId="0" shapeId="0" xr:uid="{00000000-0006-0000-0000-000028000000}">
      <text>
        <r>
          <rPr>
            <b/>
            <sz val="9"/>
            <color indexed="81"/>
            <rFont val="Tahoma"/>
            <family val="2"/>
          </rPr>
          <t xml:space="preserve">Indicar el nombre concreto de la evidencia aportada. </t>
        </r>
      </text>
    </comment>
    <comment ref="AK15" authorId="0" shapeId="0" xr:uid="{00000000-0006-0000-0000-000029000000}">
      <text>
        <r>
          <rPr>
            <b/>
            <sz val="9"/>
            <color indexed="81"/>
            <rFont val="Tahoma"/>
            <family val="2"/>
          </rPr>
          <t>Indique la magnitud programada</t>
        </r>
      </text>
    </comment>
    <comment ref="AL15" authorId="0" shapeId="0" xr:uid="{00000000-0006-0000-0000-00002A000000}">
      <text>
        <r>
          <rPr>
            <b/>
            <sz val="9"/>
            <color indexed="81"/>
            <rFont val="Tahoma"/>
            <family val="2"/>
          </rPr>
          <t>Indique la magnitud ejecutada. Corresponde al resultado de medir el indicador de la meta</t>
        </r>
      </text>
    </comment>
    <comment ref="AM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5" authorId="0" shapeId="0" xr:uid="{00000000-0006-0000-0000-00002D000000}">
      <text>
        <r>
          <rPr>
            <b/>
            <sz val="9"/>
            <color indexed="81"/>
            <rFont val="Tahoma"/>
            <family val="2"/>
          </rPr>
          <t xml:space="preserve">Indicar el nombre concreto de la evidencia aportada. </t>
        </r>
      </text>
    </comment>
    <comment ref="AP15" authorId="0" shapeId="0" xr:uid="{00000000-0006-0000-0000-00002E000000}">
      <text>
        <r>
          <rPr>
            <b/>
            <sz val="9"/>
            <color indexed="81"/>
            <rFont val="Tahoma"/>
            <family val="2"/>
          </rPr>
          <t>Indique la magnitud total programada para la vigencia</t>
        </r>
      </text>
    </comment>
    <comment ref="AQ15" authorId="0" shapeId="0" xr:uid="{00000000-0006-0000-0000-00002F000000}">
      <text>
        <r>
          <rPr>
            <b/>
            <sz val="9"/>
            <color indexed="81"/>
            <rFont val="Tahoma"/>
            <family val="2"/>
          </rPr>
          <t xml:space="preserve">Indique la magnitud ejecutada acumulada para la vigencia </t>
        </r>
      </text>
    </comment>
    <comment ref="AR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5" authorId="0" shapeId="0" xr:uid="{00000000-0006-0000-0000-000031000000}">
      <text>
        <r>
          <rPr>
            <b/>
            <sz val="9"/>
            <color indexed="81"/>
            <rFont val="Tahoma"/>
            <family val="2"/>
          </rPr>
          <t>Es la descripción detallada de los avances y logros obtenidos con la ejecución de la meta acumulados para la vigencia</t>
        </r>
      </text>
    </comment>
    <comment ref="E30" authorId="0" shapeId="0" xr:uid="{00000000-0006-0000-0000-000032000000}">
      <text>
        <r>
          <rPr>
            <b/>
            <sz val="9"/>
            <color indexed="81"/>
            <rFont val="Tahoma"/>
            <family val="2"/>
          </rPr>
          <t>Promedio obtenido para el periodo x 80%</t>
        </r>
      </text>
    </comment>
    <comment ref="E38" authorId="0" shapeId="0" xr:uid="{00000000-0006-0000-0000-000033000000}">
      <text>
        <r>
          <rPr>
            <b/>
            <sz val="9"/>
            <color indexed="81"/>
            <rFont val="Tahoma"/>
            <family val="2"/>
          </rPr>
          <t>Promedio obtenido en las metas transversales para el periodo x 20%</t>
        </r>
      </text>
    </comment>
    <comment ref="E39"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<sst xmlns="http://schemas.openxmlformats.org/spreadsheetml/2006/main" count="588" uniqueCount="334">
  <si>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LA CANDELARIA</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</si>
  <si>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</si>
  <si>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</si>
  <si>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</si>
  <si>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</si>
  <si>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</si>
  <si>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</si>
  <si>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</si>
  <si>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Caso HOLA: 116108</t>
  </si>
  <si>
    <t>16 de abril de 2025</t>
  </si>
  <si>
    <t>Para el primer trimestre de la vigencia 2025, el Plan de Gestión de la alcaldia local  de Candelaria alcanzó un nivel de desempeño del 69,52% y del 32,15% acumulado para la vigencia.</t>
  </si>
  <si>
    <t>26 de mayo de 2025</t>
  </si>
  <si>
    <t>Se realiza ajuste teniendo en cuenta el memorando de alcance  Radicado No. 20254600193883 Fecha: 23-05-2025 de la Oficina de Atencion a la Ciudadania sobre la meta transversal No MT4 y MT5, del Plan de Gestión de la alcaldia local  de Candelaria  alcanzó un nivel de desempeño del 68,27% y del 31,84% acumulado para la vigencia.</t>
  </si>
  <si>
    <t>28 de julio de 2025</t>
  </si>
  <si>
    <t>Para el II trimestre de la vigencia 2025, el Plan de Gestión de la alcaldia local  de Candelaria alcanzó un nivel de desempeño del 74,59% y del 46,19% acumulado para la vigencia.</t>
  </si>
  <si>
    <t>15 de octubre de 2025</t>
  </si>
  <si>
    <t>Para el III trimestre de la vigencia 2025, el Plan de Gestión de la alcaldia local  de Candelaria alcanzó un nivel de desempeño del 83,19% y del 69,93% acumulado para la vigencia.</t>
  </si>
  <si>
    <t>19 de enero de 2026</t>
  </si>
  <si>
    <t>Para el IV trimestre de la vigencia 2025, el Plan de Gestión de la alcaldia local  de Candelaria alcanzó un nivel de desempeño del 73,28% y del 80,80% acumulado para la vigencia.</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</si>
  <si>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</si>
  <si>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</si>
  <si>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</si>
  <si>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</si>
  <si>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</si>
  <si>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</si>
  <si>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</si>
  <si>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</si>
  <si>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</si>
  <si>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</si>
  <si>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</si>
  <si>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</si>
  <si>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</si>
  <si>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</si>
  <si>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</si>
  <si>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</si>
  <si>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</si>
  <si>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</si>
  <si>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</si>
  <si>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</si>
  <si>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</si>
  <si>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</si>
  <si>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</si>
  <si>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</si>
  <si>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</si>
  <si>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</si>
  <si>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</si>
  <si>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</si>
  <si>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</si>
  <si>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</si>
  <si>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</si>
  <si>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</si>
  <si>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</si>
  <si>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</si>
  <si>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</si>
  <si>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</si>
  <si>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</si>
  <si>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</si>
  <si>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t>Alcanzar el 40% de avance del total de las metas proyecto programadas del Plan de Desarrollo Local de la vigencia, al 30 de septiembre de 2025</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</si>
  <si>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</si>
  <si>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</si>
  <si>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</si>
  <si>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</si>
  <si>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</si>
  <si>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</si>
  <si>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</si>
  <si>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</si>
  <si>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</si>
  <si>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</si>
  <si>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</si>
  <si>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Meta no programada</t>
  </si>
  <si>
    <t xml:space="preserve">Meta no programada </t>
  </si>
  <si>
    <t>Actualmente, los resultados de avance a metas se generaron a partir de los archivos en PDF cargados por la Secretaría de Planeación, con corte al 31 de marzo. En dichos documentos se encuentra el Informe de Avance del Plan de Desarrollo Local 2025–2028.</t>
  </si>
  <si>
    <t xml:space="preserve">Reporte de la DGDL para las metas de los planes de Gesrion de las alcaldias locles </t>
  </si>
  <si>
    <t xml:space="preserve">Actualmente, los resultados de avance a metas se generaron a partir de los archivos en PDF cargados por la Secretaría de Planeación, con corte al 30 de junio. En dichos documentos se encuentra el Informe de Avance del Plan de Desarrollo Local 2025–2028.
</t>
  </si>
  <si>
    <t>Informes de avance PDL 2025-SDP</t>
  </si>
  <si>
    <t xml:space="preserve">De las 62 metas programadas para 2025 se obtiene un avance promedio de metas entregadas para la vigencia de 3,23%
</t>
  </si>
  <si>
    <t xml:space="preserve">Reporte meta de la DGDL </t>
  </si>
  <si>
    <t>La meta alcanzó un 8,08% del programado para la vigencia.</t>
  </si>
  <si>
    <t>Propiciar la revolución del servicio público con criterios de calidad, calidez, eficacia, oportunidad, sostenibilidad y transformación digital.</t>
  </si>
  <si>
    <t>Gestión Corporativa Institucional</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</si>
  <si>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</si>
  <si>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</si>
  <si>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</si>
  <si>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</si>
  <si>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</si>
  <si>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</si>
  <si>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</si>
  <si>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Alcaldía Local -  Gestión del Desarrollo, Adminsitrativa y Financiera</t>
  </si>
  <si>
    <t>Se superó la meta programada para el 1er trimestre</t>
  </si>
  <si>
    <t xml:space="preserve">Reporte meta Plan de gestion de la DGDL </t>
  </si>
  <si>
    <t>Se superó la meta programada para el 2do trimestre</t>
  </si>
  <si>
    <t>Se superó la meta programada para el 3er trimestre</t>
  </si>
  <si>
    <t>Reporte ejecución Bogdata corte 30-09-2025</t>
  </si>
  <si>
    <t xml:space="preserve">Se superó la meta programada para el 4to trimestre
</t>
  </si>
  <si>
    <t>La meta alcanzó u100,00% del programado para la vigencia.</t>
  </si>
  <si>
    <t>3</t>
  </si>
  <si>
    <t>Girar mínimo el 65%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</si>
  <si>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</si>
  <si>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</si>
  <si>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</si>
  <si>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 xml:space="preserve">No se dio cumplimiento a la meta </t>
  </si>
  <si>
    <t>No se cumple con la meta programada para el 2do trimestre</t>
  </si>
  <si>
    <t>Se superó la meta programada para el 4to trimestre</t>
  </si>
  <si>
    <t>La meta alcanzó un 100,00% del programado para la vigencia.</t>
  </si>
  <si>
    <t>4</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</si>
  <si>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</si>
  <si>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</si>
  <si>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</si>
  <si>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</si>
  <si>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 xml:space="preserve">Se observa que no se ha alcanzado el porcentaje de cumplimiento acordado para el primer trimestre del Plan de Gestión. </t>
  </si>
  <si>
    <t>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t>
  </si>
  <si>
    <t>Para el cierre al 30 de septiembre se evidencia una baja ejecución en el FDL, debido a que actualmente se encuentran en trámite varios procesos de selección abierta que cuya adjudicación está prevista para los meses de octubre y noviembre. En consecuencia, durante el mes de septiembre no se alcanzó el cumplimiento de la meta programada.</t>
  </si>
  <si>
    <t>Reporte BOGDATA, corte 30 de Septiembre</t>
  </si>
  <si>
    <t>Para el cierre al 31 de diciembre, se evidencia que el FDL cumplió las metas del Plan de Gestión pactadas en materia de ejecución presupuestal de compromisos, las cuales incluyen todos los procesos contractuales asociados al avance de las metas del PDL, así como algunas modificaciones contractuales. En este sentido, se extiende una felicitación, dado que se logró un avance significativo durante el último trimestre del año, gracias al esfuerzo articulado de los equipos de Planeación y Contratación de la Alcaldía Local.</t>
  </si>
  <si>
    <t>5</t>
  </si>
  <si>
    <t>Girar mínimo el 51% del presupuesto total  disponible de inversión directa de la vigencia</t>
  </si>
  <si>
    <t>Porcentaje de giros acumulados de inversión directa de la vigencia</t>
  </si>
  <si>
    <t>(Giros acumulados de inversión directa de la vigencia/ Presupuesto disponible de inversión directa de la vigencia)*100</t>
  </si>
  <si>
    <t>57.24% (Corte a 31 de diciembre de 2021)</t>
  </si>
  <si>
    <t xml:space="preserve">Los giros son muy bajos debido a que, actualmente, no se ha iniciado el proceso de contratación por la falta de equipos de trabajo. </t>
  </si>
  <si>
    <t>Se observa que el nivel de giros es  bajo, lo cual se relaciona directamente con la baja ejecución en compromisos presupuestales. Esta situación obedece, en gran medida, a falencias en la planeación de los procesos contractuales, así como a otros factores administrativos y operativos que han afectado el desarrollo oportuno de las etapas de ejecución.
Es importante que el equipo encargado fortalezca la etapa de planeación, mejore la articulación entre las áreas técnicas y financieras, y adelante acciones correctivas que permitan acelerar el cumplimiento de los compromisos adquiridos, con el fin de mejorar los indicadores de ejecución y garantizar el uso efectivo de los recursos públicos dentro de los plazos establecidos.</t>
  </si>
  <si>
    <t>El Fondo de Desarrollo Local cumplió la meta establecida en el Plan de Gestión relacionada con los giros, alcanzando al corte del 30 de septiembre un resultado tres puntos porcentuales por encima de la meta programada.</t>
  </si>
  <si>
    <t>Reporte BOGDATA, corte 30 de septiembre</t>
  </si>
  <si>
    <t>Para el cierre al 31 de diciembre, se evidencia que el FDL no cumplió las metas del Plan de Gestión pactadas en materia de giros, lo cual generó un acumulado más alto en las obligaciones por pagar al finalizar la vigencia. Esta situación refleja rezagos en la ejecución financiera y afecta la oportunidad en el cumplimiento de los compromisos adquiridos, haciendo necesario fortalecer la programación de pagos y el seguimiento a la ejecución presupuestal.</t>
  </si>
  <si>
    <t>La meta alcanzó un 99,73% del programado para la vigencia.</t>
  </si>
  <si>
    <t>6</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</si>
  <si>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</si>
  <si>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</si>
  <si>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</si>
  <si>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</si>
  <si>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</si>
  <si>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</si>
  <si>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Teniendo en cuenta el porcentaje de contratos registrados en estado de ejecución a 31/03/2025, y haciendo la comparativa frente al porcentaje que se planteo como meta, después de recopilar y analizar los datos relacionados a la localidad</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</si>
  <si>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</si>
  <si>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Se realiza la comparación de datos entre las plataformas de SIPSE y SECOP descargando los reportes que arrojan la información comparable, identificando el numero de contratos registrados y en ejecucuión en las dos plataformas. La base de comparación esta en los contratos que en SECOP se encuentran en estado "Ejecución", "Modificado" y "Cedido"</t>
  </si>
  <si>
    <t xml:space="preserve">SIPSE - Reporte - Consulta de contratos vigentes 2025 del 01/01/2025 al 01/10/2025 - 8:00 am
SECOP II - Contratos electrónicos - Del 01/01/2025 al 01/10/2025 - 8:00 am
</t>
  </si>
  <si>
    <t xml:space="preserve">Se encontraron 220 contratos en ejecución en SECOP, solo 71 se encuentran en ejecución en SIPSE
</t>
  </si>
  <si>
    <t>La meta alcanzó un 68,30% del programado para la vigencia.</t>
  </si>
  <si>
    <t>7</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</si>
  <si>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</si>
  <si>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</si>
  <si>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</si>
  <si>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</si>
  <si>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</si>
  <si>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Solo se presentó avance cualitativo del 8% de las metas establecidas para la vigencia.</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</si>
  <si>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mayo, como reporte del trimestre</t>
  </si>
  <si>
    <t>Se revisó en la plataforma Sipse, el 6 y 7 de octubre, con el fin de verificar el avance de las metas- proyecto de inversión a corte del 30 de septiembre-2025; el resultado se reporta conforme a la información registrada por el FDL en el mes de septiembre.</t>
  </si>
  <si>
    <t>Como evidencia, desde la DGDL, se descargó del sistema Sipse cada uno de los reportes de proyectos de inversión vigentes  2025: Reportes/Proyectos/Seguimiento Metas-proyecto</t>
  </si>
  <si>
    <t>No se presentó reporte con corte al 31 de diciembre.</t>
  </si>
  <si>
    <t>La meta alcanzó un 77,00% del programado para la vigencia.</t>
  </si>
  <si>
    <t>Inspección, Vigilancia y Control</t>
  </si>
  <si>
    <t>8</t>
  </si>
  <si>
    <t>Realizar 3.192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</si>
  <si>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</si>
  <si>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</si>
  <si>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</si>
  <si>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</si>
  <si>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</si>
  <si>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</si>
  <si>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</si>
  <si>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</si>
  <si>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 xml:space="preserve">Expedientes a cargo de las inspecciones de Policia </t>
  </si>
  <si>
    <t>segun radicado Radicado No. 20252200137553
Fecha: 07-04-2025
 de la DGP</t>
  </si>
  <si>
    <t xml:space="preserve">Expedientes a cargo de las Inspecciones impulsados </t>
  </si>
  <si>
    <t>Reporte de la DGP para las metas de los planes de Gestion de las alcaldias locles segun radicado No 20252200258243</t>
  </si>
  <si>
    <t>Más el 196% de lo programado</t>
  </si>
  <si>
    <t>Reporte de seguimiento de impulsos procesales. Aplicativo ARCO</t>
  </si>
  <si>
    <t xml:space="preserve">Expedientes a cargo de las inspecciones de policia </t>
  </si>
  <si>
    <t>Reporte meta de la DGP radicado No  20262200009183</t>
  </si>
  <si>
    <t>9</t>
  </si>
  <si>
    <t>Proferir 3.600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</si>
  <si>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</si>
  <si>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</si>
  <si>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</si>
  <si>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de fallos fondo en primera instancia proferidos</t>
  </si>
  <si>
    <t xml:space="preserve">fallos de fondo de primera instancia </t>
  </si>
  <si>
    <t>Menos el 61% de lo programado</t>
  </si>
  <si>
    <t>Reporte de seguimiento de fallos de fondo de actuaciones de policía. Aplicativo ARCO</t>
  </si>
  <si>
    <t xml:space="preserve"> fallos de fondo proferidos </t>
  </si>
  <si>
    <t>La meta alcanzó un 54,19% del programado para la vigencia.</t>
  </si>
  <si>
    <t>10</t>
  </si>
  <si>
    <t>Terminar (archivar) 10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</si>
  <si>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</si>
  <si>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</si>
  <si>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</si>
  <si>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</si>
  <si>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</si>
  <si>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Meta no programada para el periodo</t>
  </si>
  <si>
    <t xml:space="preserve">Actuaciones administrativas terminadas primera instancia </t>
  </si>
  <si>
    <t>Más el 33% de lo programado</t>
  </si>
  <si>
    <t>Reporte de seguimiento de actuaciones administrativas terminadas. Aplicativo SI ACTUA</t>
  </si>
  <si>
    <t xml:space="preserve">Actuaciones terminadas archivadas </t>
  </si>
  <si>
    <t>11</t>
  </si>
  <si>
    <t>Terminar 2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</si>
  <si>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</si>
  <si>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</si>
  <si>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</si>
  <si>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Actuaciones administrativas terminadas archivadas 3 </t>
  </si>
  <si>
    <t>Más el 50% de lo programado</t>
  </si>
  <si>
    <t>Reporte de seguimiento de actuaciones administrativas terminadas por vía gubernativa. Aplicativo SI ACTUA</t>
  </si>
  <si>
    <t xml:space="preserve">Actuaciones terminadas archivadas  en primera instancia </t>
  </si>
  <si>
    <t>12</t>
  </si>
  <si>
    <t>Realizar 69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</si>
  <si>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</si>
  <si>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</si>
  <si>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</si>
  <si>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</si>
  <si>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</si>
  <si>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 xml:space="preserve">Actas de operativos </t>
  </si>
  <si>
    <t xml:space="preserve">Actas de operativos que se encuentran en la carpeta de evidencias </t>
  </si>
  <si>
    <t>os operativos realizados en materia de integridad del espacio público</t>
  </si>
  <si>
    <t xml:space="preserve">Acta operativos </t>
  </si>
  <si>
    <t>SE REALIZARON EN EL TERCER TRIMESTRE 34 OPERATIVOS DE ESPACIO PUBLICO</t>
  </si>
  <si>
    <t>APLICATIVO IVC DE LA DIRECCION DE GESTION POLICIVA</t>
  </si>
  <si>
    <t>SE REALIZARON EN EL CUERTO TRIMESTRE 50 OPERATIVOS DE ESPACIO PUBLICO</t>
  </si>
  <si>
    <t>ACTAS OPERATIVOS</t>
  </si>
  <si>
    <t>13</t>
  </si>
  <si>
    <t>Realizar 122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</si>
  <si>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</si>
  <si>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</si>
  <si>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</si>
  <si>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operativos realizados en materia de actividad e</t>
  </si>
  <si>
    <t>SE REALIZARON EN EL TERCER TRIMESTRE 49 OPERATIVOS DE ACTIVIDAD ECONOMICA</t>
  </si>
  <si>
    <t>SE REALIZARON EN EL CUARTO TRIMESTRE 26 OPERATIVOS DE ACTIVIDAD ECONOMICA</t>
  </si>
  <si>
    <t>14</t>
  </si>
  <si>
    <t>Realizar 80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</si>
  <si>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</si>
  <si>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</si>
  <si>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</si>
  <si>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operativos realizados en materia de actividad ambiental</t>
  </si>
  <si>
    <t>SE REALIZARON EN EL TERCER TRIMESTRE 27 OPERATIVOS AMBIENTALES</t>
  </si>
  <si>
    <t>SE REALIZARON EN EL CUARTO TRIMESTRE 13 OPERATIVOS AMBIENTALES</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</si>
  <si>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</si>
  <si>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</si>
  <si>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</si>
  <si>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</si>
  <si>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</si>
  <si>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</si>
  <si>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</si>
  <si>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</si>
  <si>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</si>
  <si>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</si>
  <si>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</si>
  <si>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</si>
  <si>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</si>
  <si>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</si>
  <si>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Inspección ambiental: Obtuvo calificación del 83%
Reporte consumo de agua y energía: información al día con corte a 30 de mayo de 2025.
Reporte consumo de papel:información al día con corte a 30 de mayo de 2025.
Reporte ciclistas:información con corte a 30 de abril de 2025</t>
  </si>
  <si>
    <t>Reporte meta ambiental de la OAP</t>
  </si>
  <si>
    <t>No programada</t>
  </si>
  <si>
    <t>Inspección ambiental: obtuvo calificación del 80%
Reporte consumo de agua y energía:  información de consumos de agua y energía con corte a 31 de octubre de 2025
Reporte consumo de papel:  información con corte a 31 de octubre de 2025
Reporte ciclistas: información con corte a 31 de octubre de 2025</t>
  </si>
  <si>
    <t>reporte meta ambiental de la OAP</t>
  </si>
  <si>
    <t>La meta alcanzó un 100% del programado para la vigencia.</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</si>
  <si>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</si>
  <si>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</si>
  <si>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</si>
  <si>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</si>
  <si>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</si>
  <si>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</si>
  <si>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</si>
  <si>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</si>
  <si>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 xml:space="preserve">Eficacia </t>
  </si>
  <si>
    <t>Reporte de actualización de la información en la página web de la alcaldía local</t>
  </si>
  <si>
    <t>Página Web Alcaldía Local</t>
  </si>
  <si>
    <t>Alcaldía local</t>
  </si>
  <si>
    <t>Oficina Asesora de Comunicaciones</t>
  </si>
  <si>
    <t>La Alcaldía Local de La Candelaria, cumplió 96 requisitos, de los 104 que debe cumplir para el tirmestre relacionado; marcó como desactualizados los puntos: 1.14 - 4.3 (1 ítem señalados) - 4.7 (2 ítems señalados) - 7.1.1 - 8.1.1 - 8.1.2 (1 ítem señalado) - 11 (1 ítem señalado) = 8 en total.</t>
  </si>
  <si>
    <t>Reporte de la Oficina Asesora de comunicaciones para la meta de las alcaldias locales segun radicado No 20251400254903</t>
  </si>
  <si>
    <t>La Alcaldía Local de La Candelaria, cumplió 92 requisitos, de los 104 que debe cumplir para el trimestre relacionado; marcó como desactualizados los puntos: 1 (2 ítem señalados) - 2 (3 ítems señalados) - 4 (1 ítem señalado) - 7 (2 ítem señalados) - 8 (2 ítem señalados) - 11 (2 ítem señalados) = 12 en total.</t>
  </si>
  <si>
    <t>Reporte de la Oficina Asesora de Comunicaciones a través de memorando 20251400383993.</t>
  </si>
  <si>
    <t xml:space="preserve">La Alcaldía Local de La Candelaria, cumplió 95 requisitos, de los 104 que debe cumplir para el trimestre relacionado; marcó como desactualizados los puntos: 1.2 - 1.14 - 4.3 - 4.7 (3 ítems señalados) - 7.1 - 8.1.1. - 8.1.2 (1 ítem señalado), 11 (1 ítem señalado) = 9 en total.
</t>
  </si>
  <si>
    <t xml:space="preserve">reporte meta de la oficina Asesora de Comunicaciones </t>
  </si>
  <si>
    <t>La meta alcanzó un 90,71% del programado para la vigencia.</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</si>
  <si>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</si>
  <si>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</si>
  <si>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</si>
  <si>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</si>
  <si>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</si>
  <si>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</si>
  <si>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 xml:space="preserve">meta no programada </t>
  </si>
  <si>
    <t>LA Alcaldía Local de La Candelaria, no realizo la actividad programada para el periodo.</t>
  </si>
  <si>
    <t xml:space="preserve">El proceso /alcaldía local no realizó jornada de capacitación programada. 
</t>
  </si>
  <si>
    <t xml:space="preserve">Reporte de meta del grupo de Sistema de Gestion </t>
  </si>
  <si>
    <t>La meta alcanzó un 0,0% del programado para la vigencia.</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</si>
  <si>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</si>
  <si>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</si>
  <si>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</si>
  <si>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</si>
  <si>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</si>
  <si>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</si>
  <si>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</si>
  <si>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</si>
  <si>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</si>
  <si>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</si>
  <si>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 xml:space="preserve">la alcaldia local dio respuesta a 6 requerimientos de los 6 instaurados </t>
  </si>
  <si>
    <t xml:space="preserve">segun radicado  No. 20254600138593
Fecha: 07-04-2025 de la Oficina de atencion al ciudadano </t>
  </si>
  <si>
    <t>No programado</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</si>
  <si>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</si>
  <si>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</si>
  <si>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</si>
  <si>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</si>
  <si>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</si>
  <si>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</si>
  <si>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</si>
  <si>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 xml:space="preserve">la alcaldia local dio respuesta a 7  requerimientos de los 18 instaurados </t>
  </si>
  <si>
    <t>segun radicado  No. 20254600138593
Fecha: 07-04-2025 de la Oficina de atencion al ciudadano y Radicado No. 20254600193883
Fecha: 23-05-2025</t>
  </si>
  <si>
    <t xml:space="preserve">47 requerimientos con respuesta de 84 instaurados </t>
  </si>
  <si>
    <t xml:space="preserve">segun radicado No 20251400254903 de la Oficina de atencion al ciudadano </t>
  </si>
  <si>
    <t>Se repondió oportunamente 60 de 61 requerimientos.</t>
  </si>
  <si>
    <t>Reporte de la Subsecretaría de Gestión Institucional - Servicio de Atención a la Ciudadanía a través de memorando 20254600383923.</t>
  </si>
  <si>
    <t xml:space="preserve">Dio respuesta a 34 de 35 requerimientos ciudadanos de los 35 instaurados en el periodo </t>
  </si>
  <si>
    <t xml:space="preserve">segun reporte de la Oficina de atencion al ciudadano Radicado No. 20264600004113 </t>
  </si>
  <si>
    <t>La meta alcanzó un 72,59%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</si>
  <si>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</si>
  <si>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</si>
  <si>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</si>
  <si>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</si>
  <si>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</si>
  <si>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</si>
  <si>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</si>
  <si>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</si>
  <si>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 xml:space="preserve">Quedaron en el proceso de identificación, no entregaron la matriz de activos </t>
  </si>
  <si>
    <t xml:space="preserve">segun radicado No 20254400249683 de la DTI </t>
  </si>
  <si>
    <t>La meta alcanzó un 50,00% del programado para la vigencia.</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</si>
  <si>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</si>
  <si>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</si>
  <si>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</si>
  <si>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</si>
  <si>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</si>
  <si>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</si>
  <si>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 xml:space="preserve">No entrego matriz de riesgos </t>
  </si>
  <si>
    <t xml:space="preserve">Radicado No. 20254400489193 de la DTI </t>
  </si>
  <si>
    <t>La meta alcanzó un 0% del programado para la vigencia.</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</si>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</sst>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18"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b/>
      <u/>
      <sz val="11"/>
      <color theme="1"/>
      <name val="Calibri Light"/>
      <family val="2"/>
      <scheme val="major"/>
    </font>
    <font>
      <sz val="11"/>
      <color rgb="FF0070C0"/>
      <name val="Calibri Light"/>
      <family val="2"/>
    </font>
    <font>
      <sz val="11"/>
      <color rgb="FF000000"/>
      <name val="Calibri Light"/>
      <family val="2"/>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cellStyleXfs>
  <cellXfs count="145">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9" fontId="7" fillId="3" borderId="1" xfId="1" applyFont="1" applyFill="1" applyBorder="1" applyAlignment="1">
      <alignment horizontal="righ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1" fontId="1" fillId="0" borderId="1" xfId="2" applyNumberFormat="1" applyFont="1" applyBorder="1" applyAlignment="1">
      <alignment horizontal="justify" vertical="center" wrapText="1"/>
    </xf>
    <xf numFmtId="10" fontId="1" fillId="9" borderId="0" xfId="1" applyNumberFormat="1" applyFont="1" applyFill="1" applyAlignment="1">
      <alignment wrapText="1"/>
    </xf>
    <xf numFmtId="10" fontId="1" fillId="9" borderId="0" xfId="1" applyNumberFormat="1" applyFont="1" applyFill="1" applyAlignment="1">
      <alignment vertical="center" wrapText="1"/>
    </xf>
    <xf numFmtId="10" fontId="2" fillId="8" borderId="1" xfId="1" applyNumberFormat="1" applyFont="1" applyFill="1" applyBorder="1" applyAlignment="1">
      <alignment horizontal="center" vertical="center" wrapText="1"/>
    </xf>
    <xf numFmtId="10" fontId="1" fillId="0" borderId="0" xfId="1" applyNumberFormat="1" applyFont="1" applyAlignment="1">
      <alignment wrapText="1"/>
    </xf>
    <xf numFmtId="0" fontId="5" fillId="10" borderId="1" xfId="0" applyFont="1" applyFill="1" applyBorder="1" applyAlignment="1">
      <alignment horizontal="justify" vertical="center" wrapText="1"/>
    </xf>
    <xf numFmtId="0" fontId="5" fillId="10" borderId="1" xfId="0" applyFont="1" applyFill="1" applyBorder="1" applyAlignment="1">
      <alignment horizontal="center" vertical="center" wrapText="1"/>
    </xf>
    <xf numFmtId="9" fontId="5" fillId="10" borderId="1" xfId="0" applyNumberFormat="1" applyFont="1" applyFill="1" applyBorder="1" applyAlignment="1">
      <alignment horizontal="center" vertical="center" wrapText="1"/>
    </xf>
    <xf numFmtId="0" fontId="5" fillId="0" borderId="0" xfId="0" applyFont="1" applyAlignment="1">
      <alignment horizontal="justify" vertical="center" wrapText="1"/>
    </xf>
    <xf numFmtId="0" fontId="5" fillId="0" borderId="1" xfId="0" applyFont="1" applyBorder="1" applyAlignment="1">
      <alignment horizontal="left" vertical="center" wrapText="1"/>
    </xf>
    <xf numFmtId="0" fontId="5" fillId="0" borderId="11" xfId="0" applyFont="1" applyBorder="1" applyAlignment="1">
      <alignment horizontal="center" vertical="center" wrapText="1"/>
    </xf>
    <xf numFmtId="9" fontId="5" fillId="0" borderId="1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1" fontId="5" fillId="9" borderId="1" xfId="1" applyNumberFormat="1" applyFont="1" applyFill="1" applyBorder="1" applyAlignment="1">
      <alignment horizontal="center" vertical="center" wrapText="1"/>
    </xf>
    <xf numFmtId="9" fontId="5" fillId="0" borderId="1" xfId="1" applyFont="1" applyBorder="1" applyAlignment="1">
      <alignment horizontal="center" vertical="center" wrapText="1"/>
    </xf>
    <xf numFmtId="0" fontId="6" fillId="3" borderId="2" xfId="0" applyFont="1" applyFill="1" applyBorder="1" applyAlignment="1">
      <alignment wrapText="1"/>
    </xf>
    <xf numFmtId="0" fontId="8" fillId="2" borderId="2" xfId="0" applyFont="1" applyFill="1" applyBorder="1" applyAlignment="1">
      <alignment wrapText="1"/>
    </xf>
    <xf numFmtId="0" fontId="5" fillId="9" borderId="1" xfId="0" applyFont="1" applyFill="1" applyBorder="1" applyAlignment="1">
      <alignment horizontal="center" vertical="center" wrapText="1"/>
    </xf>
    <xf numFmtId="1" fontId="5" fillId="9" borderId="1" xfId="3" applyNumberFormat="1" applyFont="1" applyFill="1" applyBorder="1" applyAlignment="1" applyProtection="1">
      <alignment horizontal="center" vertical="center" wrapText="1"/>
      <protection locked="0"/>
    </xf>
    <xf numFmtId="1" fontId="5" fillId="9" borderId="1" xfId="3" applyNumberFormat="1" applyFont="1" applyFill="1" applyBorder="1" applyAlignment="1">
      <alignment horizontal="center" vertical="center" wrapText="1"/>
    </xf>
    <xf numFmtId="0" fontId="1" fillId="9" borderId="1" xfId="0" applyFont="1" applyFill="1" applyBorder="1" applyAlignment="1">
      <alignment horizontal="justify" vertical="center" wrapText="1"/>
    </xf>
    <xf numFmtId="9" fontId="1" fillId="0" borderId="1" xfId="1" applyFont="1" applyBorder="1" applyAlignment="1">
      <alignment horizontal="right" vertical="center" wrapText="1"/>
    </xf>
    <xf numFmtId="0" fontId="1" fillId="0" borderId="1" xfId="0" applyFont="1" applyBorder="1" applyAlignment="1">
      <alignment horizontal="right" vertical="center" wrapText="1"/>
    </xf>
    <xf numFmtId="10" fontId="1" fillId="0" borderId="1" xfId="0" applyNumberFormat="1" applyFont="1" applyBorder="1" applyAlignment="1">
      <alignment horizontal="right" vertical="center" wrapText="1"/>
    </xf>
    <xf numFmtId="9" fontId="1"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10" fontId="7" fillId="3" borderId="1" xfId="1" applyNumberFormat="1" applyFont="1" applyFill="1" applyBorder="1" applyAlignment="1">
      <alignment horizontal="right" wrapText="1"/>
    </xf>
    <xf numFmtId="1" fontId="5" fillId="0" borderId="1" xfId="0" applyNumberFormat="1" applyFont="1" applyBorder="1" applyAlignment="1">
      <alignment horizontal="right" vertical="center" wrapText="1"/>
    </xf>
    <xf numFmtId="0" fontId="5" fillId="0" borderId="1" xfId="0" applyFont="1" applyBorder="1" applyAlignment="1">
      <alignment horizontal="right" vertical="center" wrapText="1"/>
    </xf>
    <xf numFmtId="9" fontId="5" fillId="0" borderId="1" xfId="0" applyNumberFormat="1" applyFont="1" applyBorder="1" applyAlignment="1">
      <alignment horizontal="right" vertical="center" wrapText="1"/>
    </xf>
    <xf numFmtId="164" fontId="5" fillId="0" borderId="1" xfId="1" applyNumberFormat="1" applyFont="1" applyBorder="1" applyAlignment="1">
      <alignment horizontal="right" vertical="center" wrapText="1"/>
    </xf>
    <xf numFmtId="164" fontId="5" fillId="0" borderId="1" xfId="0" applyNumberFormat="1" applyFont="1" applyBorder="1" applyAlignment="1">
      <alignment horizontal="right" vertical="center" wrapText="1"/>
    </xf>
    <xf numFmtId="9" fontId="5" fillId="0" borderId="1" xfId="1" applyFont="1" applyBorder="1" applyAlignment="1">
      <alignment horizontal="right" vertical="center" wrapText="1"/>
    </xf>
    <xf numFmtId="10" fontId="5" fillId="0" borderId="1" xfId="0" applyNumberFormat="1" applyFont="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10" fontId="1" fillId="0" borderId="1" xfId="1"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0" fontId="16" fillId="0" borderId="1" xfId="0" applyFont="1" applyBorder="1" applyAlignment="1">
      <alignment vertical="center" wrapText="1"/>
    </xf>
    <xf numFmtId="0" fontId="16" fillId="0" borderId="12" xfId="0" applyFont="1" applyBorder="1" applyAlignment="1">
      <alignment vertical="center" wrapText="1"/>
    </xf>
    <xf numFmtId="0" fontId="17" fillId="0" borderId="1" xfId="0" applyFont="1" applyBorder="1" applyAlignment="1">
      <alignment vertical="center" wrapText="1"/>
    </xf>
    <xf numFmtId="10" fontId="7" fillId="3" borderId="1" xfId="0" applyNumberFormat="1" applyFont="1" applyFill="1" applyBorder="1" applyAlignment="1">
      <alignment wrapText="1"/>
    </xf>
    <xf numFmtId="10" fontId="9" fillId="2" borderId="1" xfId="0" applyNumberFormat="1" applyFont="1" applyFill="1" applyBorder="1" applyAlignment="1">
      <alignment wrapText="1"/>
    </xf>
    <xf numFmtId="165" fontId="5" fillId="9" borderId="1" xfId="0" applyNumberFormat="1" applyFont="1" applyFill="1" applyBorder="1" applyAlignment="1">
      <alignment horizontal="right" vertical="center" wrapText="1"/>
    </xf>
    <xf numFmtId="10" fontId="5" fillId="9" borderId="1" xfId="1" applyNumberFormat="1" applyFont="1" applyFill="1" applyBorder="1" applyAlignment="1">
      <alignment horizontal="right" vertical="center" wrapText="1"/>
    </xf>
    <xf numFmtId="0" fontId="16" fillId="9" borderId="12" xfId="0" applyFont="1" applyFill="1" applyBorder="1" applyAlignment="1">
      <alignment vertical="center" wrapText="1"/>
    </xf>
    <xf numFmtId="0" fontId="5" fillId="9" borderId="1" xfId="0" applyFont="1" applyFill="1" applyBorder="1" applyAlignment="1">
      <alignment horizontal="right" vertical="center" wrapText="1"/>
    </xf>
    <xf numFmtId="1" fontId="5" fillId="9" borderId="1" xfId="0" applyNumberFormat="1" applyFont="1" applyFill="1" applyBorder="1" applyAlignment="1">
      <alignment horizontal="right" vertical="center" wrapText="1"/>
    </xf>
    <xf numFmtId="9" fontId="7" fillId="3" borderId="3" xfId="1" applyFont="1" applyFill="1" applyBorder="1" applyAlignment="1">
      <alignment wrapText="1"/>
    </xf>
    <xf numFmtId="10" fontId="1" fillId="0" borderId="11" xfId="0" applyNumberFormat="1" applyFont="1" applyBorder="1" applyAlignment="1">
      <alignment horizontal="right" vertical="center" wrapText="1"/>
    </xf>
    <xf numFmtId="9" fontId="7" fillId="3" borderId="2" xfId="1" applyFont="1" applyFill="1" applyBorder="1" applyAlignment="1">
      <alignment horizontal="right" wrapText="1"/>
    </xf>
    <xf numFmtId="10" fontId="7" fillId="3" borderId="13" xfId="1" applyNumberFormat="1" applyFont="1" applyFill="1" applyBorder="1" applyAlignment="1">
      <alignment horizontal="right" wrapText="1"/>
    </xf>
    <xf numFmtId="10" fontId="5" fillId="0" borderId="12"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0" fontId="1" fillId="9" borderId="13"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17" fillId="0" borderId="12" xfId="0" applyFont="1" applyBorder="1" applyAlignment="1">
      <alignment vertical="center" wrapText="1"/>
    </xf>
    <xf numFmtId="9" fontId="5" fillId="9" borderId="1" xfId="0" applyNumberFormat="1" applyFont="1" applyFill="1" applyBorder="1" applyAlignment="1">
      <alignment horizontal="right" vertical="center" wrapText="1"/>
    </xf>
    <xf numFmtId="0" fontId="1" fillId="9" borderId="14" xfId="0" applyFont="1" applyFill="1" applyBorder="1" applyAlignment="1">
      <alignment horizontal="center" vertical="center" wrapText="1"/>
    </xf>
    <xf numFmtId="0" fontId="1" fillId="0" borderId="13"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0" borderId="13" xfId="0" applyFont="1" applyBorder="1" applyAlignment="1">
      <alignment horizontal="left"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11"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cellXfs>
  <cellStyles count="4">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9"/>
  <sheetViews>
    <sheetView tabSelected="1" topLeftCell="A8" zoomScaleNormal="100" workbookViewId="0">
      <selection activeCell="H11" sqref="H11:K11"/>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36.42578125" style="1" customWidth="1"/>
    <col min="9" max="9" width="11" style="1" customWidth="1"/>
    <col min="10" max="10" width="18.42578125" style="1" customWidth="1"/>
    <col min="11" max="11" width="18.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1" customWidth="1"/>
    <col min="25" max="25" width="40.28515625" style="1" customWidth="1"/>
    <col min="26" max="29" width="16.5703125" style="1" customWidth="1"/>
    <col min="30" max="30" width="33.42578125" style="1" customWidth="1"/>
    <col min="31" max="34" width="16.5703125" style="1" customWidth="1"/>
    <col min="35" max="35" width="43.7109375" style="1" customWidth="1"/>
    <col min="36" max="36" width="16.5703125" style="1" customWidth="1"/>
    <col min="37" max="38" width="22" style="1" customWidth="1"/>
    <col min="39" max="39" width="16.5703125" style="1" customWidth="1"/>
    <col min="40" max="40" width="34.85546875" style="1" customWidth="1"/>
    <col min="41" max="43" width="16.5703125" style="1" customWidth="1"/>
    <col min="44" max="44" width="21.5703125" style="41" customWidth="1"/>
    <col min="45" max="45" width="39.42578125" style="1" customWidth="1"/>
    <col min="46" max="16384" width="10.85546875" style="1"/>
  </cols>
  <sheetData>
    <row r="1" spans="1:45" s="34" customFormat="1" ht="70.5" customHeight="1" x14ac:dyDescent="0.25">
      <c r="A1" s="107" t="s">
        <v>0</v>
      </c>
      <c r="B1" s="108"/>
      <c r="C1" s="108"/>
      <c r="D1" s="108"/>
      <c r="E1" s="108"/>
      <c r="F1" s="108"/>
      <c r="G1" s="108"/>
      <c r="H1" s="108"/>
      <c r="I1" s="108"/>
      <c r="J1" s="108"/>
      <c r="K1" s="108"/>
      <c r="L1" s="109" t="s">
        <v>1</v>
      </c>
      <c r="M1" s="109"/>
      <c r="N1" s="109"/>
      <c r="O1" s="109"/>
      <c r="P1" s="109"/>
      <c r="AR1" s="38"/>
    </row>
    <row r="2" spans="1:45" s="36" customFormat="1" ht="23.45" customHeight="1" x14ac:dyDescent="0.25">
      <c r="A2" s="111" t="s">
        <v>2</v>
      </c>
      <c r="B2" s="112"/>
      <c r="C2" s="112"/>
      <c r="D2" s="112"/>
      <c r="E2" s="112"/>
      <c r="F2" s="112"/>
      <c r="G2" s="112"/>
      <c r="H2" s="112"/>
      <c r="I2" s="112"/>
      <c r="J2" s="112"/>
      <c r="K2" s="112"/>
      <c r="L2" s="35"/>
      <c r="M2" s="35"/>
      <c r="N2" s="35"/>
      <c r="O2" s="35"/>
      <c r="P2" s="35"/>
      <c r="AR2" s="39"/>
    </row>
    <row r="3" spans="1:45" s="34" customFormat="1" x14ac:dyDescent="0.25">
      <c r="AR3" s="38"/>
    </row>
    <row r="4" spans="1:45" s="34" customFormat="1" ht="29.1" customHeight="1" x14ac:dyDescent="0.25">
      <c r="F4" s="102" t="s">
        <v>3</v>
      </c>
      <c r="G4" s="103"/>
      <c r="H4" s="103"/>
      <c r="I4" s="103"/>
      <c r="J4" s="103"/>
      <c r="K4" s="104"/>
      <c r="AR4" s="38"/>
    </row>
    <row r="5" spans="1:45" s="34" customFormat="1" ht="15" customHeight="1" x14ac:dyDescent="0.25">
      <c r="F5" s="2" t="s">
        <v>4</v>
      </c>
      <c r="G5" s="2" t="s">
        <v>5</v>
      </c>
      <c r="H5" s="102" t="s">
        <v>6</v>
      </c>
      <c r="I5" s="103"/>
      <c r="J5" s="103"/>
      <c r="K5" s="104"/>
      <c r="AR5" s="38"/>
    </row>
    <row r="6" spans="1:45" s="34" customFormat="1" x14ac:dyDescent="0.25">
      <c r="F6" s="33">
        <v>1</v>
      </c>
      <c r="G6" s="33" t="s">
        <v>7</v>
      </c>
      <c r="H6" s="105" t="s">
        <v>8</v>
      </c>
      <c r="I6" s="105"/>
      <c r="J6" s="105"/>
      <c r="K6" s="105"/>
      <c r="AR6" s="38"/>
    </row>
    <row r="7" spans="1:45" s="34" customFormat="1" ht="39" customHeight="1" x14ac:dyDescent="0.25">
      <c r="F7" s="33">
        <v>2</v>
      </c>
      <c r="G7" s="33" t="s">
        <v>9</v>
      </c>
      <c r="H7" s="105" t="s">
        <v>10</v>
      </c>
      <c r="I7" s="105"/>
      <c r="J7" s="105"/>
      <c r="K7" s="105"/>
      <c r="AR7" s="38"/>
    </row>
    <row r="8" spans="1:45" s="34" customFormat="1" ht="64.5" customHeight="1" x14ac:dyDescent="0.25">
      <c r="F8" s="33">
        <v>3</v>
      </c>
      <c r="G8" s="33" t="s">
        <v>11</v>
      </c>
      <c r="H8" s="105" t="s">
        <v>12</v>
      </c>
      <c r="I8" s="105"/>
      <c r="J8" s="105"/>
      <c r="K8" s="105"/>
      <c r="AR8" s="38"/>
    </row>
    <row r="9" spans="1:45" s="34" customFormat="1" ht="36" customHeight="1" x14ac:dyDescent="0.25">
      <c r="F9" s="96">
        <v>4</v>
      </c>
      <c r="G9" s="96" t="s">
        <v>13</v>
      </c>
      <c r="H9" s="113" t="s">
        <v>14</v>
      </c>
      <c r="I9" s="113"/>
      <c r="J9" s="113"/>
      <c r="K9" s="113"/>
      <c r="AR9" s="38"/>
    </row>
    <row r="10" spans="1:45" s="34" customFormat="1" ht="36" customHeight="1" x14ac:dyDescent="0.25">
      <c r="F10" s="99">
        <v>5</v>
      </c>
      <c r="G10" s="99" t="s">
        <v>15</v>
      </c>
      <c r="H10" s="114" t="s">
        <v>16</v>
      </c>
      <c r="I10" s="114"/>
      <c r="J10" s="114"/>
      <c r="K10" s="114"/>
      <c r="AR10" s="38"/>
    </row>
    <row r="11" spans="1:45" s="34" customFormat="1" ht="36" customHeight="1" x14ac:dyDescent="0.25">
      <c r="F11" s="95">
        <v>6</v>
      </c>
      <c r="G11" s="100" t="s">
        <v>17</v>
      </c>
      <c r="H11" s="106" t="s">
        <v>18</v>
      </c>
      <c r="I11" s="106"/>
      <c r="J11" s="106"/>
      <c r="K11" s="106"/>
      <c r="AR11" s="38"/>
    </row>
    <row r="12" spans="1:45" s="34" customFormat="1" x14ac:dyDescent="0.25">
      <c r="AR12" s="38"/>
    </row>
    <row r="13" spans="1:45" ht="14.45" customHeight="1" x14ac:dyDescent="0.25">
      <c r="A13" s="101" t="s">
        <v>19</v>
      </c>
      <c r="B13" s="101"/>
      <c r="C13" s="101" t="s">
        <v>20</v>
      </c>
      <c r="D13" s="101" t="s">
        <v>21</v>
      </c>
      <c r="E13" s="101"/>
      <c r="F13" s="101"/>
      <c r="G13" s="110" t="s">
        <v>22</v>
      </c>
      <c r="H13" s="110"/>
      <c r="I13" s="110"/>
      <c r="J13" s="110"/>
      <c r="K13" s="110"/>
      <c r="L13" s="110"/>
      <c r="M13" s="110"/>
      <c r="N13" s="110"/>
      <c r="O13" s="110"/>
      <c r="P13" s="110"/>
      <c r="Q13" s="110"/>
      <c r="R13" s="101" t="s">
        <v>23</v>
      </c>
      <c r="S13" s="101"/>
      <c r="T13" s="101"/>
      <c r="U13" s="101"/>
      <c r="V13" s="115" t="s">
        <v>24</v>
      </c>
      <c r="W13" s="116"/>
      <c r="X13" s="116"/>
      <c r="Y13" s="116"/>
      <c r="Z13" s="117"/>
      <c r="AA13" s="121" t="s">
        <v>25</v>
      </c>
      <c r="AB13" s="122"/>
      <c r="AC13" s="122"/>
      <c r="AD13" s="122"/>
      <c r="AE13" s="123"/>
      <c r="AF13" s="127" t="s">
        <v>26</v>
      </c>
      <c r="AG13" s="128"/>
      <c r="AH13" s="128"/>
      <c r="AI13" s="128"/>
      <c r="AJ13" s="129"/>
      <c r="AK13" s="133" t="s">
        <v>27</v>
      </c>
      <c r="AL13" s="134"/>
      <c r="AM13" s="134"/>
      <c r="AN13" s="134"/>
      <c r="AO13" s="135"/>
      <c r="AP13" s="139" t="s">
        <v>28</v>
      </c>
      <c r="AQ13" s="140"/>
      <c r="AR13" s="140"/>
      <c r="AS13" s="141"/>
    </row>
    <row r="14" spans="1:45" ht="14.45" customHeight="1" x14ac:dyDescent="0.25">
      <c r="A14" s="101"/>
      <c r="B14" s="101"/>
      <c r="C14" s="101"/>
      <c r="D14" s="101"/>
      <c r="E14" s="101"/>
      <c r="F14" s="101"/>
      <c r="G14" s="110"/>
      <c r="H14" s="110"/>
      <c r="I14" s="110"/>
      <c r="J14" s="110"/>
      <c r="K14" s="110"/>
      <c r="L14" s="110"/>
      <c r="M14" s="110"/>
      <c r="N14" s="110"/>
      <c r="O14" s="110"/>
      <c r="P14" s="110"/>
      <c r="Q14" s="110"/>
      <c r="R14" s="101"/>
      <c r="S14" s="101"/>
      <c r="T14" s="101"/>
      <c r="U14" s="101"/>
      <c r="V14" s="118"/>
      <c r="W14" s="119"/>
      <c r="X14" s="119"/>
      <c r="Y14" s="119"/>
      <c r="Z14" s="120"/>
      <c r="AA14" s="124"/>
      <c r="AB14" s="125"/>
      <c r="AC14" s="125"/>
      <c r="AD14" s="125"/>
      <c r="AE14" s="126"/>
      <c r="AF14" s="130"/>
      <c r="AG14" s="131"/>
      <c r="AH14" s="131"/>
      <c r="AI14" s="131"/>
      <c r="AJ14" s="132"/>
      <c r="AK14" s="136"/>
      <c r="AL14" s="137"/>
      <c r="AM14" s="137"/>
      <c r="AN14" s="137"/>
      <c r="AO14" s="138"/>
      <c r="AP14" s="142"/>
      <c r="AQ14" s="143"/>
      <c r="AR14" s="143"/>
      <c r="AS14" s="144"/>
    </row>
    <row r="15" spans="1:45" ht="45" x14ac:dyDescent="0.25">
      <c r="A15" s="2" t="s">
        <v>29</v>
      </c>
      <c r="B15" s="2" t="s">
        <v>30</v>
      </c>
      <c r="C15" s="101"/>
      <c r="D15" s="2" t="s">
        <v>31</v>
      </c>
      <c r="E15" s="2" t="s">
        <v>32</v>
      </c>
      <c r="F15" s="2" t="s">
        <v>33</v>
      </c>
      <c r="G15" s="18" t="s">
        <v>34</v>
      </c>
      <c r="H15" s="18" t="s">
        <v>35</v>
      </c>
      <c r="I15" s="18" t="s">
        <v>36</v>
      </c>
      <c r="J15" s="18" t="s">
        <v>37</v>
      </c>
      <c r="K15" s="18" t="s">
        <v>38</v>
      </c>
      <c r="L15" s="18" t="s">
        <v>39</v>
      </c>
      <c r="M15" s="18" t="s">
        <v>40</v>
      </c>
      <c r="N15" s="18" t="s">
        <v>41</v>
      </c>
      <c r="O15" s="18" t="s">
        <v>42</v>
      </c>
      <c r="P15" s="18" t="s">
        <v>43</v>
      </c>
      <c r="Q15" s="18" t="s">
        <v>44</v>
      </c>
      <c r="R15" s="2" t="s">
        <v>45</v>
      </c>
      <c r="S15" s="2" t="s">
        <v>46</v>
      </c>
      <c r="T15" s="2" t="s">
        <v>47</v>
      </c>
      <c r="U15" s="2" t="s">
        <v>48</v>
      </c>
      <c r="V15" s="3" t="s">
        <v>49</v>
      </c>
      <c r="W15" s="3" t="s">
        <v>50</v>
      </c>
      <c r="X15" s="3" t="s">
        <v>51</v>
      </c>
      <c r="Y15" s="3" t="s">
        <v>52</v>
      </c>
      <c r="Z15" s="3" t="s">
        <v>53</v>
      </c>
      <c r="AA15" s="21" t="s">
        <v>49</v>
      </c>
      <c r="AB15" s="21" t="s">
        <v>50</v>
      </c>
      <c r="AC15" s="21" t="s">
        <v>51</v>
      </c>
      <c r="AD15" s="21" t="s">
        <v>52</v>
      </c>
      <c r="AE15" s="21" t="s">
        <v>53</v>
      </c>
      <c r="AF15" s="22" t="s">
        <v>49</v>
      </c>
      <c r="AG15" s="22" t="s">
        <v>50</v>
      </c>
      <c r="AH15" s="22" t="s">
        <v>51</v>
      </c>
      <c r="AI15" s="22" t="s">
        <v>52</v>
      </c>
      <c r="AJ15" s="22" t="s">
        <v>53</v>
      </c>
      <c r="AK15" s="23" t="s">
        <v>49</v>
      </c>
      <c r="AL15" s="23" t="s">
        <v>50</v>
      </c>
      <c r="AM15" s="23" t="s">
        <v>51</v>
      </c>
      <c r="AN15" s="23" t="s">
        <v>52</v>
      </c>
      <c r="AO15" s="23" t="s">
        <v>53</v>
      </c>
      <c r="AP15" s="4" t="s">
        <v>49</v>
      </c>
      <c r="AQ15" s="4" t="s">
        <v>50</v>
      </c>
      <c r="AR15" s="40" t="s">
        <v>51</v>
      </c>
      <c r="AS15" s="4" t="s">
        <v>52</v>
      </c>
    </row>
    <row r="16" spans="1:45" s="28" customFormat="1" ht="120" x14ac:dyDescent="0.25">
      <c r="A16" s="20">
        <v>4</v>
      </c>
      <c r="B16" s="19" t="s">
        <v>54</v>
      </c>
      <c r="C16" s="19" t="s">
        <v>55</v>
      </c>
      <c r="D16" s="24" t="s">
        <v>56</v>
      </c>
      <c r="E16" s="19" t="s">
        <v>57</v>
      </c>
      <c r="F16" s="19" t="s">
        <v>58</v>
      </c>
      <c r="G16" s="19" t="s">
        <v>59</v>
      </c>
      <c r="H16" s="19" t="s">
        <v>60</v>
      </c>
      <c r="I16" s="29" t="s">
        <v>61</v>
      </c>
      <c r="J16" s="19" t="s">
        <v>62</v>
      </c>
      <c r="K16" s="19" t="s">
        <v>63</v>
      </c>
      <c r="L16" s="30">
        <v>0</v>
      </c>
      <c r="M16" s="30">
        <v>0.1</v>
      </c>
      <c r="N16" s="30">
        <v>0.2</v>
      </c>
      <c r="O16" s="30">
        <v>0.4</v>
      </c>
      <c r="P16" s="30">
        <f t="shared" ref="P16:P22" si="0">O16</f>
        <v>0.4</v>
      </c>
      <c r="Q16" s="19" t="s">
        <v>64</v>
      </c>
      <c r="R16" s="19" t="s">
        <v>65</v>
      </c>
      <c r="S16" s="19" t="s">
        <v>66</v>
      </c>
      <c r="T16" s="19" t="s">
        <v>67</v>
      </c>
      <c r="U16" s="19" t="s">
        <v>68</v>
      </c>
      <c r="V16" s="60">
        <f t="shared" ref="V16:V29" si="1">L16</f>
        <v>0</v>
      </c>
      <c r="W16" s="62">
        <v>0</v>
      </c>
      <c r="X16" s="62">
        <f>IFERROR(IF(W16/V16&gt;100%,100%,W16/V16),0)</f>
        <v>0</v>
      </c>
      <c r="Y16" s="19" t="s">
        <v>69</v>
      </c>
      <c r="Z16" s="19" t="s">
        <v>70</v>
      </c>
      <c r="AA16" s="60">
        <f t="shared" ref="AA16:AA29" si="2">M16</f>
        <v>0.1</v>
      </c>
      <c r="AB16" s="62">
        <v>1.4E-2</v>
      </c>
      <c r="AC16" s="62">
        <f>IFERROR(IF(AB16/AA16&gt;100%,100%,AB16/AA16),0)</f>
        <v>0.13999999999999999</v>
      </c>
      <c r="AD16" s="19" t="s">
        <v>71</v>
      </c>
      <c r="AE16" s="19" t="s">
        <v>72</v>
      </c>
      <c r="AF16" s="60">
        <f t="shared" ref="AF16:AF29" si="3">N16</f>
        <v>0.2</v>
      </c>
      <c r="AG16" s="62">
        <v>1.4E-2</v>
      </c>
      <c r="AH16" s="62">
        <f t="shared" ref="AH16:AH29" si="4">IFERROR(IF(AG16/AF16&gt;100%,100%,AG16/AF16),0)</f>
        <v>6.9999999999999993E-2</v>
      </c>
      <c r="AI16" s="19" t="s">
        <v>73</v>
      </c>
      <c r="AJ16" s="19" t="s">
        <v>74</v>
      </c>
      <c r="AK16" s="60">
        <f t="shared" ref="AK16:AK29" si="5">O16</f>
        <v>0.4</v>
      </c>
      <c r="AL16" s="62">
        <v>3.2300000000000002E-2</v>
      </c>
      <c r="AM16" s="62">
        <f t="shared" ref="AM16:AM29" si="6">IFERROR(IF(AL16/AK16&gt;100%,100%,AL16/AK16),0)</f>
        <v>8.0750000000000002E-2</v>
      </c>
      <c r="AN16" s="19" t="s">
        <v>75</v>
      </c>
      <c r="AO16" s="19" t="s">
        <v>76</v>
      </c>
      <c r="AP16" s="60">
        <f t="shared" ref="AP16:AP29" si="7">P16</f>
        <v>0.4</v>
      </c>
      <c r="AQ16" s="64">
        <f>IFERROR(MAX(W16,AB16,AG16,AL16),0)</f>
        <v>3.2300000000000002E-2</v>
      </c>
      <c r="AR16" s="76">
        <f>IFERROR(IF(AQ16/AP16&gt;100%,100%,AQ16/AP16),0)</f>
        <v>8.0750000000000002E-2</v>
      </c>
      <c r="AS16" s="19" t="s">
        <v>77</v>
      </c>
    </row>
    <row r="17" spans="1:45" s="28" customFormat="1" ht="90" x14ac:dyDescent="0.25">
      <c r="A17" s="20">
        <v>3</v>
      </c>
      <c r="B17" s="19" t="s">
        <v>78</v>
      </c>
      <c r="C17" s="19" t="s">
        <v>79</v>
      </c>
      <c r="D17" s="24" t="s">
        <v>80</v>
      </c>
      <c r="E17" s="19" t="s">
        <v>81</v>
      </c>
      <c r="F17" s="19" t="s">
        <v>58</v>
      </c>
      <c r="G17" s="19" t="s">
        <v>82</v>
      </c>
      <c r="H17" s="19" t="s">
        <v>83</v>
      </c>
      <c r="I17" s="19" t="s">
        <v>84</v>
      </c>
      <c r="J17" s="19" t="s">
        <v>62</v>
      </c>
      <c r="K17" s="19" t="s">
        <v>63</v>
      </c>
      <c r="L17" s="30">
        <v>0.12</v>
      </c>
      <c r="M17" s="30">
        <v>0.34</v>
      </c>
      <c r="N17" s="30">
        <v>0.51</v>
      </c>
      <c r="O17" s="30">
        <v>0.68</v>
      </c>
      <c r="P17" s="30">
        <f t="shared" si="0"/>
        <v>0.68</v>
      </c>
      <c r="Q17" s="19" t="s">
        <v>64</v>
      </c>
      <c r="R17" s="19" t="s">
        <v>85</v>
      </c>
      <c r="S17" s="19" t="s">
        <v>86</v>
      </c>
      <c r="T17" s="19" t="s">
        <v>87</v>
      </c>
      <c r="U17" s="19" t="s">
        <v>68</v>
      </c>
      <c r="V17" s="60">
        <f t="shared" si="1"/>
        <v>0.12</v>
      </c>
      <c r="W17" s="62">
        <v>0.3231</v>
      </c>
      <c r="X17" s="62">
        <f t="shared" ref="X17:X29" si="8">IFERROR(IF(W17/V17&gt;100%,100%,W17/V17),0)</f>
        <v>1</v>
      </c>
      <c r="Y17" s="19" t="s">
        <v>88</v>
      </c>
      <c r="Z17" s="19" t="s">
        <v>89</v>
      </c>
      <c r="AA17" s="60">
        <f t="shared" si="2"/>
        <v>0.34</v>
      </c>
      <c r="AB17" s="62">
        <v>0.41489999999999999</v>
      </c>
      <c r="AC17" s="62">
        <f t="shared" ref="AC17:AC29" si="9">IFERROR(IF(AB17/AA17&gt;100%,100%,AB17/AA17),0)</f>
        <v>1</v>
      </c>
      <c r="AD17" s="19" t="s">
        <v>90</v>
      </c>
      <c r="AE17" s="19" t="s">
        <v>72</v>
      </c>
      <c r="AF17" s="60">
        <f t="shared" si="3"/>
        <v>0.51</v>
      </c>
      <c r="AG17" s="62">
        <v>0.51939999999999997</v>
      </c>
      <c r="AH17" s="62">
        <f t="shared" si="4"/>
        <v>1</v>
      </c>
      <c r="AI17" s="19" t="s">
        <v>91</v>
      </c>
      <c r="AJ17" s="19" t="s">
        <v>92</v>
      </c>
      <c r="AK17" s="60">
        <f t="shared" si="5"/>
        <v>0.68</v>
      </c>
      <c r="AL17" s="62">
        <v>0.70930000000000004</v>
      </c>
      <c r="AM17" s="62">
        <f t="shared" si="6"/>
        <v>1</v>
      </c>
      <c r="AN17" s="19" t="s">
        <v>93</v>
      </c>
      <c r="AO17" s="19" t="s">
        <v>76</v>
      </c>
      <c r="AP17" s="60">
        <f t="shared" si="7"/>
        <v>0.68</v>
      </c>
      <c r="AQ17" s="64">
        <f>IFERROR(MAX(W17,AB17,AG17,AL17),0)</f>
        <v>0.70930000000000004</v>
      </c>
      <c r="AR17" s="76">
        <f t="shared" ref="AR17:AR29" si="10">IFERROR(IF(AQ17/AP17&gt;100%,100%,AQ17/AP17),0)</f>
        <v>1</v>
      </c>
      <c r="AS17" s="81" t="s">
        <v>94</v>
      </c>
    </row>
    <row r="18" spans="1:45" s="28" customFormat="1" ht="90" x14ac:dyDescent="0.25">
      <c r="A18" s="20">
        <v>3</v>
      </c>
      <c r="B18" s="19" t="s">
        <v>78</v>
      </c>
      <c r="C18" s="19" t="s">
        <v>79</v>
      </c>
      <c r="D18" s="24" t="s">
        <v>95</v>
      </c>
      <c r="E18" s="19" t="s">
        <v>96</v>
      </c>
      <c r="F18" s="19" t="s">
        <v>58</v>
      </c>
      <c r="G18" s="19" t="s">
        <v>97</v>
      </c>
      <c r="H18" s="19" t="s">
        <v>98</v>
      </c>
      <c r="I18" s="19" t="s">
        <v>99</v>
      </c>
      <c r="J18" s="19" t="s">
        <v>62</v>
      </c>
      <c r="K18" s="19" t="s">
        <v>63</v>
      </c>
      <c r="L18" s="30">
        <v>0.12</v>
      </c>
      <c r="M18" s="30">
        <v>0.3</v>
      </c>
      <c r="N18" s="30">
        <v>0.48</v>
      </c>
      <c r="O18" s="30">
        <v>0.65</v>
      </c>
      <c r="P18" s="30">
        <f t="shared" si="0"/>
        <v>0.65</v>
      </c>
      <c r="Q18" s="19" t="s">
        <v>64</v>
      </c>
      <c r="R18" s="19" t="s">
        <v>85</v>
      </c>
      <c r="S18" s="19" t="s">
        <v>86</v>
      </c>
      <c r="T18" s="19" t="s">
        <v>87</v>
      </c>
      <c r="U18" s="19" t="s">
        <v>68</v>
      </c>
      <c r="V18" s="60">
        <f t="shared" si="1"/>
        <v>0.12</v>
      </c>
      <c r="W18" s="62">
        <v>1.4E-3</v>
      </c>
      <c r="X18" s="62">
        <f t="shared" si="8"/>
        <v>1.1666666666666667E-2</v>
      </c>
      <c r="Y18" s="19" t="s">
        <v>100</v>
      </c>
      <c r="Z18" s="19" t="s">
        <v>89</v>
      </c>
      <c r="AA18" s="60">
        <f t="shared" si="2"/>
        <v>0.3</v>
      </c>
      <c r="AB18" s="62">
        <v>0.28560000000000002</v>
      </c>
      <c r="AC18" s="62">
        <f t="shared" si="9"/>
        <v>0.95200000000000007</v>
      </c>
      <c r="AD18" s="19" t="s">
        <v>101</v>
      </c>
      <c r="AE18" s="19" t="s">
        <v>72</v>
      </c>
      <c r="AF18" s="60">
        <f t="shared" si="3"/>
        <v>0.48</v>
      </c>
      <c r="AG18" s="62">
        <v>0.59340000000000004</v>
      </c>
      <c r="AH18" s="62">
        <f t="shared" si="4"/>
        <v>1</v>
      </c>
      <c r="AI18" s="19" t="s">
        <v>91</v>
      </c>
      <c r="AJ18" s="19" t="s">
        <v>92</v>
      </c>
      <c r="AK18" s="60">
        <f t="shared" si="5"/>
        <v>0.65</v>
      </c>
      <c r="AL18" s="62">
        <v>0.77910000000000001</v>
      </c>
      <c r="AM18" s="62">
        <f t="shared" si="6"/>
        <v>1</v>
      </c>
      <c r="AN18" s="19" t="s">
        <v>102</v>
      </c>
      <c r="AO18" s="19" t="s">
        <v>76</v>
      </c>
      <c r="AP18" s="60">
        <f t="shared" si="7"/>
        <v>0.65</v>
      </c>
      <c r="AQ18" s="64">
        <f>IFERROR(MAX(W18,AB18,AG18,AL18),0)</f>
        <v>0.77910000000000001</v>
      </c>
      <c r="AR18" s="76">
        <f t="shared" si="10"/>
        <v>1</v>
      </c>
      <c r="AS18" s="81" t="s">
        <v>103</v>
      </c>
    </row>
    <row r="19" spans="1:45" s="28" customFormat="1" ht="225" x14ac:dyDescent="0.25">
      <c r="A19" s="20">
        <v>3</v>
      </c>
      <c r="B19" s="19" t="s">
        <v>78</v>
      </c>
      <c r="C19" s="19" t="s">
        <v>79</v>
      </c>
      <c r="D19" s="24" t="s">
        <v>104</v>
      </c>
      <c r="E19" s="19" t="s">
        <v>105</v>
      </c>
      <c r="F19" s="19" t="s">
        <v>58</v>
      </c>
      <c r="G19" s="19" t="s">
        <v>106</v>
      </c>
      <c r="H19" s="19" t="s">
        <v>107</v>
      </c>
      <c r="I19" s="29" t="s">
        <v>108</v>
      </c>
      <c r="J19" s="19" t="s">
        <v>62</v>
      </c>
      <c r="K19" s="19" t="s">
        <v>63</v>
      </c>
      <c r="L19" s="30">
        <v>0.18</v>
      </c>
      <c r="M19" s="30">
        <v>0.35</v>
      </c>
      <c r="N19" s="30">
        <v>0.7</v>
      </c>
      <c r="O19" s="30">
        <v>0.97</v>
      </c>
      <c r="P19" s="30">
        <f t="shared" si="0"/>
        <v>0.97</v>
      </c>
      <c r="Q19" s="19" t="s">
        <v>64</v>
      </c>
      <c r="R19" s="19" t="s">
        <v>85</v>
      </c>
      <c r="S19" s="19" t="s">
        <v>86</v>
      </c>
      <c r="T19" s="19" t="s">
        <v>87</v>
      </c>
      <c r="U19" s="19" t="s">
        <v>68</v>
      </c>
      <c r="V19" s="60">
        <f t="shared" si="1"/>
        <v>0.18</v>
      </c>
      <c r="W19" s="62">
        <v>0.1132</v>
      </c>
      <c r="X19" s="62">
        <f t="shared" si="8"/>
        <v>0.62888888888888883</v>
      </c>
      <c r="Y19" s="19" t="s">
        <v>109</v>
      </c>
      <c r="Z19" s="19" t="s">
        <v>89</v>
      </c>
      <c r="AA19" s="60">
        <f t="shared" si="2"/>
        <v>0.35</v>
      </c>
      <c r="AB19" s="62">
        <v>0.17810000000000001</v>
      </c>
      <c r="AC19" s="62">
        <f t="shared" si="9"/>
        <v>0.5088571428571429</v>
      </c>
      <c r="AD19" s="19" t="s">
        <v>110</v>
      </c>
      <c r="AE19" s="19" t="s">
        <v>72</v>
      </c>
      <c r="AF19" s="60">
        <f t="shared" si="3"/>
        <v>0.7</v>
      </c>
      <c r="AG19" s="63">
        <v>0.63</v>
      </c>
      <c r="AH19" s="62">
        <f t="shared" si="4"/>
        <v>0.9</v>
      </c>
      <c r="AI19" s="19" t="s">
        <v>111</v>
      </c>
      <c r="AJ19" s="19" t="s">
        <v>112</v>
      </c>
      <c r="AK19" s="60">
        <f t="shared" si="5"/>
        <v>0.97</v>
      </c>
      <c r="AL19" s="62">
        <v>0.98829999999999996</v>
      </c>
      <c r="AM19" s="62">
        <f t="shared" si="6"/>
        <v>1</v>
      </c>
      <c r="AN19" s="19" t="s">
        <v>113</v>
      </c>
      <c r="AO19" s="19" t="s">
        <v>76</v>
      </c>
      <c r="AP19" s="60">
        <f t="shared" si="7"/>
        <v>0.97</v>
      </c>
      <c r="AQ19" s="64">
        <f>IFERROR(MAX(W19,AB19,AG19,AL19),0)</f>
        <v>0.98829999999999996</v>
      </c>
      <c r="AR19" s="76">
        <f t="shared" si="10"/>
        <v>1</v>
      </c>
      <c r="AS19" s="81" t="s">
        <v>103</v>
      </c>
    </row>
    <row r="20" spans="1:45" s="28" customFormat="1" ht="345" x14ac:dyDescent="0.25">
      <c r="A20" s="20">
        <v>3</v>
      </c>
      <c r="B20" s="19" t="s">
        <v>78</v>
      </c>
      <c r="C20" s="19" t="s">
        <v>79</v>
      </c>
      <c r="D20" s="24" t="s">
        <v>114</v>
      </c>
      <c r="E20" s="19" t="s">
        <v>115</v>
      </c>
      <c r="F20" s="19" t="s">
        <v>58</v>
      </c>
      <c r="G20" s="19" t="s">
        <v>116</v>
      </c>
      <c r="H20" s="19" t="s">
        <v>117</v>
      </c>
      <c r="I20" s="29" t="s">
        <v>118</v>
      </c>
      <c r="J20" s="19" t="s">
        <v>62</v>
      </c>
      <c r="K20" s="19" t="s">
        <v>63</v>
      </c>
      <c r="L20" s="30">
        <v>0.05</v>
      </c>
      <c r="M20" s="30">
        <v>0.15</v>
      </c>
      <c r="N20" s="30">
        <v>0.33</v>
      </c>
      <c r="O20" s="30">
        <v>0.51</v>
      </c>
      <c r="P20" s="30">
        <f t="shared" si="0"/>
        <v>0.51</v>
      </c>
      <c r="Q20" s="19" t="s">
        <v>64</v>
      </c>
      <c r="R20" s="19" t="s">
        <v>85</v>
      </c>
      <c r="S20" s="19" t="s">
        <v>86</v>
      </c>
      <c r="T20" s="19" t="s">
        <v>87</v>
      </c>
      <c r="U20" s="19" t="s">
        <v>68</v>
      </c>
      <c r="V20" s="60">
        <f t="shared" si="1"/>
        <v>0.05</v>
      </c>
      <c r="W20" s="62">
        <v>1.32E-2</v>
      </c>
      <c r="X20" s="62">
        <f t="shared" si="8"/>
        <v>0.26399999999999996</v>
      </c>
      <c r="Y20" s="19" t="s">
        <v>119</v>
      </c>
      <c r="Z20" s="19" t="s">
        <v>89</v>
      </c>
      <c r="AA20" s="60">
        <f t="shared" si="2"/>
        <v>0.15</v>
      </c>
      <c r="AB20" s="62">
        <v>0.1125</v>
      </c>
      <c r="AC20" s="62">
        <f>IFERROR(IF(AB20/AA20&gt;100%,100%,AB20/AA20),0)</f>
        <v>0.75</v>
      </c>
      <c r="AD20" s="19" t="s">
        <v>120</v>
      </c>
      <c r="AE20" s="19" t="s">
        <v>72</v>
      </c>
      <c r="AF20" s="60">
        <f t="shared" si="3"/>
        <v>0.33</v>
      </c>
      <c r="AG20" s="63">
        <v>0.37</v>
      </c>
      <c r="AH20" s="62">
        <f t="shared" si="4"/>
        <v>1</v>
      </c>
      <c r="AI20" s="19" t="s">
        <v>121</v>
      </c>
      <c r="AJ20" s="19" t="s">
        <v>122</v>
      </c>
      <c r="AK20" s="60">
        <f t="shared" si="5"/>
        <v>0.51</v>
      </c>
      <c r="AL20" s="62">
        <v>0.50860000000000005</v>
      </c>
      <c r="AM20" s="62">
        <f t="shared" si="6"/>
        <v>0.99725490196078437</v>
      </c>
      <c r="AN20" s="19" t="s">
        <v>123</v>
      </c>
      <c r="AO20" s="19" t="s">
        <v>76</v>
      </c>
      <c r="AP20" s="60">
        <f t="shared" si="7"/>
        <v>0.51</v>
      </c>
      <c r="AQ20" s="64">
        <f>IFERROR(MAX(W20,AB20,AG20,AL20),0)</f>
        <v>0.50860000000000005</v>
      </c>
      <c r="AR20" s="76">
        <f t="shared" si="10"/>
        <v>0.99725490196078437</v>
      </c>
      <c r="AS20" s="81" t="s">
        <v>124</v>
      </c>
    </row>
    <row r="21" spans="1:45" s="28" customFormat="1" ht="210" x14ac:dyDescent="0.25">
      <c r="A21" s="20">
        <v>3</v>
      </c>
      <c r="B21" s="19" t="s">
        <v>78</v>
      </c>
      <c r="C21" s="19" t="s">
        <v>79</v>
      </c>
      <c r="D21" s="24" t="s">
        <v>125</v>
      </c>
      <c r="E21" s="19" t="s">
        <v>126</v>
      </c>
      <c r="F21" s="19" t="s">
        <v>58</v>
      </c>
      <c r="G21" s="19" t="s">
        <v>127</v>
      </c>
      <c r="H21" s="19" t="s">
        <v>128</v>
      </c>
      <c r="I21" s="19" t="s">
        <v>129</v>
      </c>
      <c r="J21" s="19" t="s">
        <v>130</v>
      </c>
      <c r="K21" s="19" t="s">
        <v>63</v>
      </c>
      <c r="L21" s="30">
        <v>0.97</v>
      </c>
      <c r="M21" s="30">
        <v>0.97</v>
      </c>
      <c r="N21" s="30">
        <v>0.97</v>
      </c>
      <c r="O21" s="30">
        <v>0.97</v>
      </c>
      <c r="P21" s="30">
        <f t="shared" si="0"/>
        <v>0.97</v>
      </c>
      <c r="Q21" s="19" t="s">
        <v>64</v>
      </c>
      <c r="R21" s="19" t="s">
        <v>85</v>
      </c>
      <c r="S21" s="19" t="s">
        <v>131</v>
      </c>
      <c r="T21" s="19" t="s">
        <v>87</v>
      </c>
      <c r="U21" s="19" t="s">
        <v>68</v>
      </c>
      <c r="V21" s="60">
        <f t="shared" si="1"/>
        <v>0.97</v>
      </c>
      <c r="W21" s="63">
        <v>0.95</v>
      </c>
      <c r="X21" s="62">
        <f t="shared" si="8"/>
        <v>0.97938144329896903</v>
      </c>
      <c r="Y21" s="19" t="s">
        <v>132</v>
      </c>
      <c r="Z21" s="19" t="s">
        <v>89</v>
      </c>
      <c r="AA21" s="60">
        <f t="shared" si="2"/>
        <v>0.97</v>
      </c>
      <c r="AB21" s="64">
        <v>0.66</v>
      </c>
      <c r="AC21" s="62">
        <f t="shared" si="9"/>
        <v>0.68041237113402064</v>
      </c>
      <c r="AD21" s="19" t="s">
        <v>133</v>
      </c>
      <c r="AE21" s="19" t="s">
        <v>72</v>
      </c>
      <c r="AF21" s="60">
        <f t="shared" si="3"/>
        <v>0.97</v>
      </c>
      <c r="AG21" s="63">
        <v>0.72</v>
      </c>
      <c r="AH21" s="62">
        <f t="shared" si="4"/>
        <v>0.74226804123711343</v>
      </c>
      <c r="AI21" s="19" t="s">
        <v>134</v>
      </c>
      <c r="AJ21" s="19" t="s">
        <v>135</v>
      </c>
      <c r="AK21" s="60">
        <f t="shared" si="5"/>
        <v>0.97</v>
      </c>
      <c r="AL21" s="63">
        <v>0.32</v>
      </c>
      <c r="AM21" s="62">
        <f t="shared" si="6"/>
        <v>0.32989690721649484</v>
      </c>
      <c r="AN21" s="19" t="s">
        <v>136</v>
      </c>
      <c r="AO21" s="19" t="s">
        <v>76</v>
      </c>
      <c r="AP21" s="60">
        <f t="shared" si="7"/>
        <v>0.97</v>
      </c>
      <c r="AQ21" s="64">
        <f>IFERROR(AVERAGE(W21,AB21,AG21,AL21)*1,0)</f>
        <v>0.66249999999999998</v>
      </c>
      <c r="AR21" s="76">
        <f t="shared" si="10"/>
        <v>0.6829896907216495</v>
      </c>
      <c r="AS21" s="81" t="s">
        <v>137</v>
      </c>
    </row>
    <row r="22" spans="1:45" s="28" customFormat="1" ht="255" x14ac:dyDescent="0.25">
      <c r="A22" s="20">
        <v>3</v>
      </c>
      <c r="B22" s="19" t="s">
        <v>78</v>
      </c>
      <c r="C22" s="19" t="s">
        <v>79</v>
      </c>
      <c r="D22" s="24" t="s">
        <v>138</v>
      </c>
      <c r="E22" s="19" t="s">
        <v>139</v>
      </c>
      <c r="F22" s="19" t="s">
        <v>140</v>
      </c>
      <c r="G22" s="19" t="s">
        <v>141</v>
      </c>
      <c r="H22" s="19" t="s">
        <v>142</v>
      </c>
      <c r="I22" s="19" t="s">
        <v>143</v>
      </c>
      <c r="J22" s="19" t="s">
        <v>62</v>
      </c>
      <c r="K22" s="19" t="s">
        <v>63</v>
      </c>
      <c r="L22" s="30">
        <v>0.4</v>
      </c>
      <c r="M22" s="30">
        <v>0.7</v>
      </c>
      <c r="N22" s="30">
        <v>0.9</v>
      </c>
      <c r="O22" s="30">
        <v>1</v>
      </c>
      <c r="P22" s="30">
        <f t="shared" si="0"/>
        <v>1</v>
      </c>
      <c r="Q22" s="19" t="s">
        <v>64</v>
      </c>
      <c r="R22" s="19" t="s">
        <v>85</v>
      </c>
      <c r="S22" s="19" t="s">
        <v>131</v>
      </c>
      <c r="T22" s="19" t="s">
        <v>87</v>
      </c>
      <c r="U22" s="19" t="s">
        <v>68</v>
      </c>
      <c r="V22" s="60">
        <f t="shared" si="1"/>
        <v>0.4</v>
      </c>
      <c r="W22" s="64">
        <v>8.1000000000000003E-2</v>
      </c>
      <c r="X22" s="62">
        <f t="shared" si="8"/>
        <v>0.20249999999999999</v>
      </c>
      <c r="Y22" s="59" t="s">
        <v>144</v>
      </c>
      <c r="Z22" s="19" t="s">
        <v>89</v>
      </c>
      <c r="AA22" s="60">
        <f t="shared" si="2"/>
        <v>0.7</v>
      </c>
      <c r="AB22" s="64">
        <v>0.77</v>
      </c>
      <c r="AC22" s="62">
        <f>IFERROR(IF(AB22/AA22&gt;100%,100%,AB22/AA22),0)</f>
        <v>1</v>
      </c>
      <c r="AD22" s="19" t="s">
        <v>145</v>
      </c>
      <c r="AE22" s="19" t="s">
        <v>72</v>
      </c>
      <c r="AF22" s="60">
        <f t="shared" si="3"/>
        <v>0.9</v>
      </c>
      <c r="AG22" s="63">
        <v>0.34</v>
      </c>
      <c r="AH22" s="62">
        <f t="shared" si="4"/>
        <v>0.37777777777777777</v>
      </c>
      <c r="AI22" s="19" t="s">
        <v>146</v>
      </c>
      <c r="AJ22" s="19" t="s">
        <v>147</v>
      </c>
      <c r="AK22" s="60">
        <f t="shared" si="5"/>
        <v>1</v>
      </c>
      <c r="AL22" s="63">
        <v>0</v>
      </c>
      <c r="AM22" s="62">
        <f t="shared" si="6"/>
        <v>0</v>
      </c>
      <c r="AN22" s="19" t="s">
        <v>148</v>
      </c>
      <c r="AO22" s="19" t="s">
        <v>76</v>
      </c>
      <c r="AP22" s="60">
        <f t="shared" si="7"/>
        <v>1</v>
      </c>
      <c r="AQ22" s="64">
        <f>IFERROR(MAX(W22,AB22,AG22,AL22),0)</f>
        <v>0.77</v>
      </c>
      <c r="AR22" s="76">
        <f t="shared" si="10"/>
        <v>0.77</v>
      </c>
      <c r="AS22" s="81" t="s">
        <v>149</v>
      </c>
    </row>
    <row r="23" spans="1:45" s="28" customFormat="1" ht="135" x14ac:dyDescent="0.25">
      <c r="A23" s="20">
        <v>4</v>
      </c>
      <c r="B23" s="19" t="s">
        <v>54</v>
      </c>
      <c r="C23" s="19" t="s">
        <v>150</v>
      </c>
      <c r="D23" s="24" t="s">
        <v>151</v>
      </c>
      <c r="E23" s="19" t="s">
        <v>152</v>
      </c>
      <c r="F23" s="19" t="s">
        <v>58</v>
      </c>
      <c r="G23" s="19" t="s">
        <v>153</v>
      </c>
      <c r="H23" s="19" t="s">
        <v>154</v>
      </c>
      <c r="I23" s="19" t="s">
        <v>155</v>
      </c>
      <c r="J23" s="19" t="s">
        <v>156</v>
      </c>
      <c r="K23" s="19" t="s">
        <v>153</v>
      </c>
      <c r="L23" s="27">
        <v>754</v>
      </c>
      <c r="M23" s="27">
        <v>754</v>
      </c>
      <c r="N23" s="27">
        <v>930</v>
      </c>
      <c r="O23" s="27">
        <v>754</v>
      </c>
      <c r="P23" s="27">
        <f>SUM(L23:O23)</f>
        <v>3192</v>
      </c>
      <c r="Q23" s="19" t="s">
        <v>64</v>
      </c>
      <c r="R23" s="19" t="s">
        <v>157</v>
      </c>
      <c r="S23" s="19" t="s">
        <v>158</v>
      </c>
      <c r="T23" s="19" t="s">
        <v>159</v>
      </c>
      <c r="U23" s="19" t="s">
        <v>160</v>
      </c>
      <c r="V23" s="65">
        <f t="shared" si="1"/>
        <v>754</v>
      </c>
      <c r="W23" s="61">
        <v>3041</v>
      </c>
      <c r="X23" s="62">
        <f t="shared" si="8"/>
        <v>1</v>
      </c>
      <c r="Y23" s="19" t="s">
        <v>161</v>
      </c>
      <c r="Z23" s="19" t="s">
        <v>162</v>
      </c>
      <c r="AA23" s="65">
        <f t="shared" si="2"/>
        <v>754</v>
      </c>
      <c r="AB23" s="61">
        <v>2823</v>
      </c>
      <c r="AC23" s="62">
        <f t="shared" si="9"/>
        <v>1</v>
      </c>
      <c r="AD23" s="19" t="s">
        <v>163</v>
      </c>
      <c r="AE23" s="19" t="s">
        <v>164</v>
      </c>
      <c r="AF23" s="65">
        <f t="shared" si="3"/>
        <v>930</v>
      </c>
      <c r="AG23" s="61">
        <v>2752</v>
      </c>
      <c r="AH23" s="62">
        <f t="shared" si="4"/>
        <v>1</v>
      </c>
      <c r="AI23" s="19" t="s">
        <v>165</v>
      </c>
      <c r="AJ23" s="19" t="s">
        <v>166</v>
      </c>
      <c r="AK23" s="65">
        <f t="shared" si="5"/>
        <v>754</v>
      </c>
      <c r="AL23" s="61">
        <v>1874</v>
      </c>
      <c r="AM23" s="62">
        <f t="shared" si="6"/>
        <v>1</v>
      </c>
      <c r="AN23" s="19" t="s">
        <v>167</v>
      </c>
      <c r="AO23" s="19" t="s">
        <v>168</v>
      </c>
      <c r="AP23" s="61">
        <f t="shared" si="7"/>
        <v>3192</v>
      </c>
      <c r="AQ23" s="65">
        <f t="shared" ref="AQ23:AQ29" si="11">IFERROR(W23+AB23+AG23+AL23,0)</f>
        <v>10490</v>
      </c>
      <c r="AR23" s="76">
        <f t="shared" si="10"/>
        <v>1</v>
      </c>
      <c r="AS23" s="81" t="s">
        <v>103</v>
      </c>
    </row>
    <row r="24" spans="1:45" s="28" customFormat="1" ht="135" x14ac:dyDescent="0.25">
      <c r="A24" s="20">
        <v>4</v>
      </c>
      <c r="B24" s="19" t="s">
        <v>54</v>
      </c>
      <c r="C24" s="19" t="s">
        <v>150</v>
      </c>
      <c r="D24" s="24" t="s">
        <v>169</v>
      </c>
      <c r="E24" s="19" t="s">
        <v>170</v>
      </c>
      <c r="F24" s="19" t="s">
        <v>58</v>
      </c>
      <c r="G24" s="19" t="s">
        <v>171</v>
      </c>
      <c r="H24" s="19" t="s">
        <v>172</v>
      </c>
      <c r="I24" s="19" t="s">
        <v>155</v>
      </c>
      <c r="J24" s="19" t="s">
        <v>156</v>
      </c>
      <c r="K24" s="19" t="s">
        <v>171</v>
      </c>
      <c r="L24" s="27">
        <v>850</v>
      </c>
      <c r="M24" s="27">
        <v>850</v>
      </c>
      <c r="N24" s="27">
        <v>1050</v>
      </c>
      <c r="O24" s="27">
        <v>850</v>
      </c>
      <c r="P24" s="27">
        <f t="shared" ref="P24:P29" si="12">SUM(L24:O24)</f>
        <v>3600</v>
      </c>
      <c r="Q24" s="19" t="s">
        <v>64</v>
      </c>
      <c r="R24" s="31" t="s">
        <v>173</v>
      </c>
      <c r="S24" s="31" t="s">
        <v>158</v>
      </c>
      <c r="T24" s="19" t="s">
        <v>159</v>
      </c>
      <c r="U24" s="19" t="s">
        <v>160</v>
      </c>
      <c r="V24" s="65">
        <f t="shared" si="1"/>
        <v>850</v>
      </c>
      <c r="W24" s="61">
        <v>559</v>
      </c>
      <c r="X24" s="62">
        <f t="shared" si="8"/>
        <v>0.65764705882352936</v>
      </c>
      <c r="Y24" s="19" t="s">
        <v>174</v>
      </c>
      <c r="Z24" s="19" t="s">
        <v>162</v>
      </c>
      <c r="AA24" s="65">
        <f t="shared" si="2"/>
        <v>850</v>
      </c>
      <c r="AB24" s="61">
        <v>411</v>
      </c>
      <c r="AC24" s="62">
        <f>IFERROR(IF(AB24/AA24&gt;100%,100%,AB24/AA24),0)</f>
        <v>0.48352941176470587</v>
      </c>
      <c r="AD24" s="19" t="s">
        <v>175</v>
      </c>
      <c r="AE24" s="19" t="s">
        <v>164</v>
      </c>
      <c r="AF24" s="65">
        <f t="shared" si="3"/>
        <v>1050</v>
      </c>
      <c r="AG24" s="61">
        <v>412</v>
      </c>
      <c r="AH24" s="62">
        <f t="shared" si="4"/>
        <v>0.39238095238095239</v>
      </c>
      <c r="AI24" s="19" t="s">
        <v>176</v>
      </c>
      <c r="AJ24" s="19" t="s">
        <v>177</v>
      </c>
      <c r="AK24" s="65">
        <f t="shared" si="5"/>
        <v>850</v>
      </c>
      <c r="AL24" s="61">
        <v>569</v>
      </c>
      <c r="AM24" s="62">
        <f t="shared" si="6"/>
        <v>0.66941176470588237</v>
      </c>
      <c r="AN24" s="19" t="s">
        <v>178</v>
      </c>
      <c r="AO24" s="19" t="s">
        <v>168</v>
      </c>
      <c r="AP24" s="61">
        <f t="shared" si="7"/>
        <v>3600</v>
      </c>
      <c r="AQ24" s="65">
        <f t="shared" si="11"/>
        <v>1951</v>
      </c>
      <c r="AR24" s="76">
        <f t="shared" si="10"/>
        <v>0.54194444444444445</v>
      </c>
      <c r="AS24" s="81" t="s">
        <v>179</v>
      </c>
    </row>
    <row r="25" spans="1:45" s="28" customFormat="1" ht="135" x14ac:dyDescent="0.25">
      <c r="A25" s="20">
        <v>4</v>
      </c>
      <c r="B25" s="19" t="s">
        <v>54</v>
      </c>
      <c r="C25" s="19" t="s">
        <v>150</v>
      </c>
      <c r="D25" s="24" t="s">
        <v>180</v>
      </c>
      <c r="E25" s="19" t="s">
        <v>181</v>
      </c>
      <c r="F25" s="19" t="s">
        <v>58</v>
      </c>
      <c r="G25" s="19" t="s">
        <v>182</v>
      </c>
      <c r="H25" s="19" t="s">
        <v>183</v>
      </c>
      <c r="I25" s="19" t="s">
        <v>155</v>
      </c>
      <c r="J25" s="19" t="s">
        <v>156</v>
      </c>
      <c r="K25" s="19" t="s">
        <v>184</v>
      </c>
      <c r="L25" s="27">
        <v>0</v>
      </c>
      <c r="M25" s="27">
        <v>3</v>
      </c>
      <c r="N25" s="27">
        <v>3</v>
      </c>
      <c r="O25" s="27">
        <v>4</v>
      </c>
      <c r="P25" s="27">
        <f t="shared" si="12"/>
        <v>10</v>
      </c>
      <c r="Q25" s="19" t="s">
        <v>64</v>
      </c>
      <c r="R25" s="19" t="s">
        <v>185</v>
      </c>
      <c r="S25" s="19" t="s">
        <v>186</v>
      </c>
      <c r="T25" s="19" t="s">
        <v>159</v>
      </c>
      <c r="U25" s="19" t="s">
        <v>160</v>
      </c>
      <c r="V25" s="65">
        <f>L25</f>
        <v>0</v>
      </c>
      <c r="W25" s="94">
        <v>0</v>
      </c>
      <c r="X25" s="62">
        <f t="shared" si="8"/>
        <v>0</v>
      </c>
      <c r="Y25" s="19" t="s">
        <v>187</v>
      </c>
      <c r="Z25" s="19" t="s">
        <v>162</v>
      </c>
      <c r="AA25" s="65">
        <f t="shared" si="2"/>
        <v>3</v>
      </c>
      <c r="AB25" s="61">
        <v>2</v>
      </c>
      <c r="AC25" s="62">
        <f t="shared" si="9"/>
        <v>0.66666666666666663</v>
      </c>
      <c r="AD25" s="19" t="s">
        <v>188</v>
      </c>
      <c r="AE25" s="19" t="s">
        <v>164</v>
      </c>
      <c r="AF25" s="65">
        <f t="shared" si="3"/>
        <v>3</v>
      </c>
      <c r="AG25" s="61">
        <v>4</v>
      </c>
      <c r="AH25" s="62">
        <f t="shared" si="4"/>
        <v>1</v>
      </c>
      <c r="AI25" s="19" t="s">
        <v>189</v>
      </c>
      <c r="AJ25" s="19" t="s">
        <v>190</v>
      </c>
      <c r="AK25" s="65">
        <f t="shared" si="5"/>
        <v>4</v>
      </c>
      <c r="AL25" s="61">
        <v>4</v>
      </c>
      <c r="AM25" s="62">
        <f t="shared" si="6"/>
        <v>1</v>
      </c>
      <c r="AN25" s="19" t="s">
        <v>191</v>
      </c>
      <c r="AO25" s="19" t="s">
        <v>168</v>
      </c>
      <c r="AP25" s="61">
        <f t="shared" si="7"/>
        <v>10</v>
      </c>
      <c r="AQ25" s="65">
        <f>IFERROR(W25+AB25+AG25+AL25,0)</f>
        <v>10</v>
      </c>
      <c r="AR25" s="76">
        <f t="shared" si="10"/>
        <v>1</v>
      </c>
      <c r="AS25" s="81" t="s">
        <v>103</v>
      </c>
    </row>
    <row r="26" spans="1:45" s="28" customFormat="1" ht="135" x14ac:dyDescent="0.25">
      <c r="A26" s="20">
        <v>4</v>
      </c>
      <c r="B26" s="19" t="s">
        <v>54</v>
      </c>
      <c r="C26" s="19" t="s">
        <v>150</v>
      </c>
      <c r="D26" s="24" t="s">
        <v>192</v>
      </c>
      <c r="E26" s="19" t="s">
        <v>193</v>
      </c>
      <c r="F26" s="19" t="s">
        <v>58</v>
      </c>
      <c r="G26" s="19" t="s">
        <v>194</v>
      </c>
      <c r="H26" s="19" t="s">
        <v>195</v>
      </c>
      <c r="I26" s="19" t="s">
        <v>155</v>
      </c>
      <c r="J26" s="19" t="s">
        <v>156</v>
      </c>
      <c r="K26" s="19" t="s">
        <v>196</v>
      </c>
      <c r="L26" s="37">
        <v>0</v>
      </c>
      <c r="M26" s="37">
        <v>0</v>
      </c>
      <c r="N26" s="37">
        <v>0</v>
      </c>
      <c r="O26" s="37">
        <v>2</v>
      </c>
      <c r="P26" s="27">
        <f t="shared" si="12"/>
        <v>2</v>
      </c>
      <c r="Q26" s="19" t="s">
        <v>64</v>
      </c>
      <c r="R26" s="19" t="s">
        <v>185</v>
      </c>
      <c r="S26" s="19" t="s">
        <v>186</v>
      </c>
      <c r="T26" s="19" t="s">
        <v>159</v>
      </c>
      <c r="U26" s="19" t="s">
        <v>160</v>
      </c>
      <c r="V26" s="65">
        <f>L26</f>
        <v>0</v>
      </c>
      <c r="W26" s="94">
        <v>0</v>
      </c>
      <c r="X26" s="62">
        <f t="shared" si="8"/>
        <v>0</v>
      </c>
      <c r="Y26" s="19" t="s">
        <v>69</v>
      </c>
      <c r="Z26" s="19" t="s">
        <v>162</v>
      </c>
      <c r="AA26" s="61">
        <v>0</v>
      </c>
      <c r="AB26" s="94">
        <v>0</v>
      </c>
      <c r="AC26" s="62">
        <f>IFERROR(IF(AB26/AA26&gt;100%,100%,AB26/AA26),0)</f>
        <v>0</v>
      </c>
      <c r="AD26" s="19" t="s">
        <v>197</v>
      </c>
      <c r="AE26" s="19" t="s">
        <v>164</v>
      </c>
      <c r="AF26" s="65">
        <f t="shared" si="3"/>
        <v>0</v>
      </c>
      <c r="AG26" s="61">
        <v>3</v>
      </c>
      <c r="AH26" s="62">
        <f t="shared" si="4"/>
        <v>0</v>
      </c>
      <c r="AI26" s="19" t="s">
        <v>198</v>
      </c>
      <c r="AJ26" s="19" t="s">
        <v>199</v>
      </c>
      <c r="AK26" s="65">
        <f t="shared" si="5"/>
        <v>2</v>
      </c>
      <c r="AL26" s="61">
        <v>4</v>
      </c>
      <c r="AM26" s="62">
        <f t="shared" si="6"/>
        <v>1</v>
      </c>
      <c r="AN26" s="19" t="s">
        <v>200</v>
      </c>
      <c r="AO26" s="19" t="s">
        <v>168</v>
      </c>
      <c r="AP26" s="61">
        <f t="shared" si="7"/>
        <v>2</v>
      </c>
      <c r="AQ26" s="65">
        <f t="shared" si="11"/>
        <v>7</v>
      </c>
      <c r="AR26" s="76">
        <f t="shared" si="10"/>
        <v>1</v>
      </c>
      <c r="AS26" s="81" t="s">
        <v>103</v>
      </c>
    </row>
    <row r="27" spans="1:45" s="28" customFormat="1" ht="105" x14ac:dyDescent="0.25">
      <c r="A27" s="20">
        <v>4</v>
      </c>
      <c r="B27" s="19" t="s">
        <v>54</v>
      </c>
      <c r="C27" s="19" t="s">
        <v>150</v>
      </c>
      <c r="D27" s="24" t="s">
        <v>201</v>
      </c>
      <c r="E27" s="19" t="s">
        <v>202</v>
      </c>
      <c r="F27" s="19" t="s">
        <v>58</v>
      </c>
      <c r="G27" s="19" t="s">
        <v>203</v>
      </c>
      <c r="H27" s="19" t="s">
        <v>204</v>
      </c>
      <c r="I27" s="19" t="s">
        <v>155</v>
      </c>
      <c r="J27" s="19" t="s">
        <v>156</v>
      </c>
      <c r="K27" s="19" t="s">
        <v>205</v>
      </c>
      <c r="L27" s="37">
        <v>12</v>
      </c>
      <c r="M27" s="37">
        <v>21</v>
      </c>
      <c r="N27" s="37">
        <v>21</v>
      </c>
      <c r="O27" s="37">
        <v>15</v>
      </c>
      <c r="P27" s="27">
        <f t="shared" si="12"/>
        <v>69</v>
      </c>
      <c r="Q27" s="19" t="s">
        <v>64</v>
      </c>
      <c r="R27" s="19" t="s">
        <v>206</v>
      </c>
      <c r="S27" s="19" t="s">
        <v>207</v>
      </c>
      <c r="T27" s="19" t="s">
        <v>159</v>
      </c>
      <c r="U27" s="19" t="s">
        <v>160</v>
      </c>
      <c r="V27" s="65">
        <f t="shared" si="1"/>
        <v>12</v>
      </c>
      <c r="W27" s="61">
        <v>27</v>
      </c>
      <c r="X27" s="62">
        <f t="shared" si="8"/>
        <v>1</v>
      </c>
      <c r="Y27" s="19" t="s">
        <v>208</v>
      </c>
      <c r="Z27" s="19" t="s">
        <v>209</v>
      </c>
      <c r="AA27" s="65">
        <f t="shared" si="2"/>
        <v>21</v>
      </c>
      <c r="AB27" s="61">
        <v>38</v>
      </c>
      <c r="AC27" s="62">
        <f t="shared" si="9"/>
        <v>1</v>
      </c>
      <c r="AD27" s="19" t="s">
        <v>210</v>
      </c>
      <c r="AE27" s="59" t="s">
        <v>211</v>
      </c>
      <c r="AF27" s="65">
        <f t="shared" si="3"/>
        <v>21</v>
      </c>
      <c r="AG27" s="61">
        <v>34</v>
      </c>
      <c r="AH27" s="62">
        <f t="shared" si="4"/>
        <v>1</v>
      </c>
      <c r="AI27" s="81" t="s">
        <v>212</v>
      </c>
      <c r="AJ27" s="19" t="s">
        <v>213</v>
      </c>
      <c r="AK27" s="65">
        <f t="shared" si="5"/>
        <v>15</v>
      </c>
      <c r="AL27" s="61">
        <v>50</v>
      </c>
      <c r="AM27" s="62">
        <f t="shared" si="6"/>
        <v>1</v>
      </c>
      <c r="AN27" s="81" t="s">
        <v>214</v>
      </c>
      <c r="AO27" s="19" t="s">
        <v>215</v>
      </c>
      <c r="AP27" s="61">
        <f t="shared" si="7"/>
        <v>69</v>
      </c>
      <c r="AQ27" s="65">
        <f t="shared" si="11"/>
        <v>149</v>
      </c>
      <c r="AR27" s="76">
        <f t="shared" si="10"/>
        <v>1</v>
      </c>
      <c r="AS27" s="81" t="s">
        <v>103</v>
      </c>
    </row>
    <row r="28" spans="1:45" s="28" customFormat="1" ht="90" x14ac:dyDescent="0.25">
      <c r="A28" s="20">
        <v>4</v>
      </c>
      <c r="B28" s="19" t="s">
        <v>54</v>
      </c>
      <c r="C28" s="19" t="s">
        <v>150</v>
      </c>
      <c r="D28" s="24" t="s">
        <v>216</v>
      </c>
      <c r="E28" s="19" t="s">
        <v>217</v>
      </c>
      <c r="F28" s="19" t="s">
        <v>58</v>
      </c>
      <c r="G28" s="19" t="s">
        <v>218</v>
      </c>
      <c r="H28" s="19" t="s">
        <v>219</v>
      </c>
      <c r="I28" s="19" t="s">
        <v>155</v>
      </c>
      <c r="J28" s="19" t="s">
        <v>156</v>
      </c>
      <c r="K28" s="19" t="s">
        <v>205</v>
      </c>
      <c r="L28" s="27">
        <v>23</v>
      </c>
      <c r="M28" s="27">
        <v>36</v>
      </c>
      <c r="N28" s="27">
        <v>36</v>
      </c>
      <c r="O28" s="27">
        <v>27</v>
      </c>
      <c r="P28" s="27">
        <f t="shared" si="12"/>
        <v>122</v>
      </c>
      <c r="Q28" s="19" t="s">
        <v>64</v>
      </c>
      <c r="R28" s="19" t="s">
        <v>220</v>
      </c>
      <c r="S28" s="19" t="s">
        <v>207</v>
      </c>
      <c r="T28" s="19" t="s">
        <v>159</v>
      </c>
      <c r="U28" s="19" t="s">
        <v>160</v>
      </c>
      <c r="V28" s="65">
        <f t="shared" si="1"/>
        <v>23</v>
      </c>
      <c r="W28" s="61">
        <v>35</v>
      </c>
      <c r="X28" s="62">
        <f t="shared" si="8"/>
        <v>1</v>
      </c>
      <c r="Y28" s="19" t="s">
        <v>208</v>
      </c>
      <c r="Z28" s="19" t="s">
        <v>209</v>
      </c>
      <c r="AA28" s="65">
        <f t="shared" si="2"/>
        <v>36</v>
      </c>
      <c r="AB28" s="61">
        <v>37</v>
      </c>
      <c r="AC28" s="62">
        <f t="shared" si="9"/>
        <v>1</v>
      </c>
      <c r="AD28" s="19" t="s">
        <v>221</v>
      </c>
      <c r="AE28" s="59" t="s">
        <v>211</v>
      </c>
      <c r="AF28" s="65">
        <f t="shared" si="3"/>
        <v>36</v>
      </c>
      <c r="AG28" s="61">
        <v>49</v>
      </c>
      <c r="AH28" s="62">
        <f t="shared" si="4"/>
        <v>1</v>
      </c>
      <c r="AI28" s="97" t="s">
        <v>222</v>
      </c>
      <c r="AJ28" s="19" t="s">
        <v>213</v>
      </c>
      <c r="AK28" s="65">
        <f t="shared" si="5"/>
        <v>27</v>
      </c>
      <c r="AL28" s="61">
        <v>26</v>
      </c>
      <c r="AM28" s="62">
        <f t="shared" si="6"/>
        <v>0.96296296296296291</v>
      </c>
      <c r="AN28" s="97" t="s">
        <v>223</v>
      </c>
      <c r="AO28" s="19" t="s">
        <v>215</v>
      </c>
      <c r="AP28" s="61">
        <f t="shared" si="7"/>
        <v>122</v>
      </c>
      <c r="AQ28" s="65">
        <f t="shared" si="11"/>
        <v>147</v>
      </c>
      <c r="AR28" s="76">
        <f t="shared" si="10"/>
        <v>1</v>
      </c>
      <c r="AS28" s="81" t="s">
        <v>103</v>
      </c>
    </row>
    <row r="29" spans="1:45" s="28" customFormat="1" ht="90" x14ac:dyDescent="0.25">
      <c r="A29" s="20">
        <v>4</v>
      </c>
      <c r="B29" s="19" t="s">
        <v>54</v>
      </c>
      <c r="C29" s="19" t="s">
        <v>150</v>
      </c>
      <c r="D29" s="24" t="s">
        <v>224</v>
      </c>
      <c r="E29" s="19" t="s">
        <v>225</v>
      </c>
      <c r="F29" s="19" t="s">
        <v>58</v>
      </c>
      <c r="G29" s="19" t="s">
        <v>226</v>
      </c>
      <c r="H29" s="19" t="s">
        <v>227</v>
      </c>
      <c r="I29" s="19" t="s">
        <v>155</v>
      </c>
      <c r="J29" s="19" t="s">
        <v>156</v>
      </c>
      <c r="K29" s="19" t="s">
        <v>205</v>
      </c>
      <c r="L29" s="27">
        <v>15</v>
      </c>
      <c r="M29" s="27">
        <v>24</v>
      </c>
      <c r="N29" s="27">
        <v>24</v>
      </c>
      <c r="O29" s="27">
        <v>17</v>
      </c>
      <c r="P29" s="27">
        <f t="shared" si="12"/>
        <v>80</v>
      </c>
      <c r="Q29" s="19" t="s">
        <v>64</v>
      </c>
      <c r="R29" s="19" t="s">
        <v>228</v>
      </c>
      <c r="S29" s="19" t="s">
        <v>207</v>
      </c>
      <c r="T29" s="19" t="s">
        <v>159</v>
      </c>
      <c r="U29" s="19" t="s">
        <v>160</v>
      </c>
      <c r="V29" s="65">
        <f t="shared" si="1"/>
        <v>15</v>
      </c>
      <c r="W29" s="61">
        <v>11</v>
      </c>
      <c r="X29" s="62">
        <f t="shared" si="8"/>
        <v>0.73333333333333328</v>
      </c>
      <c r="Y29" s="19" t="s">
        <v>208</v>
      </c>
      <c r="Z29" s="19" t="s">
        <v>209</v>
      </c>
      <c r="AA29" s="65">
        <f t="shared" si="2"/>
        <v>24</v>
      </c>
      <c r="AB29" s="61">
        <v>37</v>
      </c>
      <c r="AC29" s="90">
        <f t="shared" si="9"/>
        <v>1</v>
      </c>
      <c r="AD29" s="19" t="s">
        <v>229</v>
      </c>
      <c r="AE29" s="59" t="s">
        <v>211</v>
      </c>
      <c r="AF29" s="65">
        <f t="shared" si="3"/>
        <v>24</v>
      </c>
      <c r="AG29" s="61">
        <v>27</v>
      </c>
      <c r="AH29" s="62">
        <f t="shared" si="4"/>
        <v>1</v>
      </c>
      <c r="AI29" s="97" t="s">
        <v>230</v>
      </c>
      <c r="AJ29" s="19" t="s">
        <v>213</v>
      </c>
      <c r="AK29" s="65">
        <f t="shared" si="5"/>
        <v>17</v>
      </c>
      <c r="AL29" s="61">
        <v>13</v>
      </c>
      <c r="AM29" s="62">
        <f t="shared" si="6"/>
        <v>0.76470588235294112</v>
      </c>
      <c r="AN29" s="97" t="s">
        <v>231</v>
      </c>
      <c r="AO29" s="19" t="s">
        <v>215</v>
      </c>
      <c r="AP29" s="61">
        <f t="shared" si="7"/>
        <v>80</v>
      </c>
      <c r="AQ29" s="65">
        <f t="shared" si="11"/>
        <v>88</v>
      </c>
      <c r="AR29" s="76">
        <f t="shared" si="10"/>
        <v>1</v>
      </c>
      <c r="AS29" s="81" t="s">
        <v>103</v>
      </c>
    </row>
    <row r="30" spans="1:45" s="5" customFormat="1" ht="15.75" x14ac:dyDescent="0.25">
      <c r="A30" s="10"/>
      <c r="B30" s="10"/>
      <c r="C30" s="10"/>
      <c r="D30" s="10"/>
      <c r="E30" s="13" t="s">
        <v>232</v>
      </c>
      <c r="F30" s="10"/>
      <c r="G30" s="10"/>
      <c r="H30" s="10"/>
      <c r="I30" s="10"/>
      <c r="J30" s="10"/>
      <c r="K30" s="10"/>
      <c r="L30" s="14"/>
      <c r="M30" s="14"/>
      <c r="N30" s="14"/>
      <c r="O30" s="14"/>
      <c r="P30" s="14"/>
      <c r="Q30" s="10"/>
      <c r="R30" s="10"/>
      <c r="S30" s="10"/>
      <c r="T30" s="10"/>
      <c r="U30" s="10"/>
      <c r="V30" s="15"/>
      <c r="W30" s="15"/>
      <c r="X30" s="66">
        <f>AVERAGE(X17,X18,X19,X20,X21,X22,X23,X24,X27,X28,X29)*80%</f>
        <v>0.5438121738917373</v>
      </c>
      <c r="Y30" s="14"/>
      <c r="Z30" s="14"/>
      <c r="AA30" s="15"/>
      <c r="AB30" s="91"/>
      <c r="AC30" s="92">
        <f>AVERAGE(AC16,AC17,AC18,AC19,AC20,AC21,AC22,AC23,AC24,AC25,AC27,AC28,AC29)*80%</f>
        <v>0.62655172876446386</v>
      </c>
      <c r="AD30" s="89"/>
      <c r="AE30" s="14"/>
      <c r="AF30" s="15"/>
      <c r="AG30" s="15"/>
      <c r="AH30" s="92">
        <f>AVERAGE(AH16,AH17,AH18,AH19,AH20,AH21,AH22,AH23,AH24,AH25,AH27,AH28,AH29)*80%</f>
        <v>0.64507241670128268</v>
      </c>
      <c r="AI30" s="14"/>
      <c r="AJ30" s="14"/>
      <c r="AK30" s="15"/>
      <c r="AL30" s="15"/>
      <c r="AM30" s="92">
        <f>AVERAGE(AM16:AM29)*80%</f>
        <v>0.61742756681137534</v>
      </c>
      <c r="AN30" s="10"/>
      <c r="AO30" s="10"/>
      <c r="AP30" s="15"/>
      <c r="AQ30" s="15"/>
      <c r="AR30" s="92">
        <f>AVERAGE(AR16:AR29)*80%</f>
        <v>0.68988223069296462</v>
      </c>
      <c r="AS30" s="10"/>
    </row>
    <row r="31" spans="1:45" s="45" customFormat="1" ht="165" x14ac:dyDescent="0.25">
      <c r="A31" s="32">
        <v>3</v>
      </c>
      <c r="B31" s="25" t="s">
        <v>78</v>
      </c>
      <c r="C31" s="25" t="s">
        <v>233</v>
      </c>
      <c r="D31" s="32" t="s">
        <v>234</v>
      </c>
      <c r="E31" s="25" t="s">
        <v>235</v>
      </c>
      <c r="F31" s="25" t="s">
        <v>236</v>
      </c>
      <c r="G31" s="25" t="s">
        <v>237</v>
      </c>
      <c r="H31" s="25" t="s">
        <v>238</v>
      </c>
      <c r="I31" s="25" t="s">
        <v>239</v>
      </c>
      <c r="J31" s="42" t="s">
        <v>130</v>
      </c>
      <c r="K31" s="42" t="s">
        <v>240</v>
      </c>
      <c r="L31" s="43" t="s">
        <v>241</v>
      </c>
      <c r="M31" s="44">
        <v>0.8</v>
      </c>
      <c r="N31" s="43" t="s">
        <v>241</v>
      </c>
      <c r="O31" s="44">
        <v>0.8</v>
      </c>
      <c r="P31" s="44">
        <v>0.8</v>
      </c>
      <c r="Q31" s="25" t="s">
        <v>64</v>
      </c>
      <c r="R31" s="25" t="s">
        <v>242</v>
      </c>
      <c r="S31" s="25" t="s">
        <v>243</v>
      </c>
      <c r="T31" s="25" t="s">
        <v>244</v>
      </c>
      <c r="U31" s="25" t="s">
        <v>245</v>
      </c>
      <c r="V31" s="67">
        <v>0</v>
      </c>
      <c r="W31" s="73">
        <v>0</v>
      </c>
      <c r="X31" s="73">
        <f>IFERROR(IF(W31/V31&gt;100%,100%,W31/V31),0)</f>
        <v>0</v>
      </c>
      <c r="Y31" s="25" t="s">
        <v>187</v>
      </c>
      <c r="Z31" s="25" t="s">
        <v>70</v>
      </c>
      <c r="AA31" s="72">
        <f t="shared" ref="AA31:AA37" si="13">M31</f>
        <v>0.8</v>
      </c>
      <c r="AB31" s="71">
        <v>0.98</v>
      </c>
      <c r="AC31" s="93">
        <f>IFERROR(IF(AB31/AA31&gt;100%,100%,AB31/AA31),0)</f>
        <v>1</v>
      </c>
      <c r="AD31" s="25" t="s">
        <v>246</v>
      </c>
      <c r="AE31" s="25" t="s">
        <v>247</v>
      </c>
      <c r="AF31" s="69">
        <v>0</v>
      </c>
      <c r="AG31" s="71">
        <v>0</v>
      </c>
      <c r="AH31" s="73">
        <f t="shared" ref="AH31:AH37" si="14">IFERROR(IF(AG31/AF31&gt;100%,100%,AG31/AF31),0)</f>
        <v>0</v>
      </c>
      <c r="AI31" s="25" t="s">
        <v>248</v>
      </c>
      <c r="AJ31" s="25" t="s">
        <v>248</v>
      </c>
      <c r="AK31" s="72">
        <f>O31</f>
        <v>0.8</v>
      </c>
      <c r="AL31" s="69">
        <v>0.92</v>
      </c>
      <c r="AM31" s="73">
        <f t="shared" ref="AM31:AM37" si="15">IFERROR(IF(AL31/AK31&gt;100%,100%,AL31/AK31),0)</f>
        <v>1</v>
      </c>
      <c r="AN31" s="73" t="s">
        <v>249</v>
      </c>
      <c r="AO31" s="25" t="s">
        <v>250</v>
      </c>
      <c r="AP31" s="72">
        <f>P31</f>
        <v>0.8</v>
      </c>
      <c r="AQ31" s="71">
        <f>IFERROR(AVERAGE(AB31,AL31)*1,0)</f>
        <v>0.95</v>
      </c>
      <c r="AR31" s="77">
        <f>IFERROR(IF(AQ31/AP31&gt;100%,100%,AQ31/AP31),0)</f>
        <v>1</v>
      </c>
      <c r="AS31" s="25" t="s">
        <v>251</v>
      </c>
    </row>
    <row r="32" spans="1:45" s="45" customFormat="1" ht="150" x14ac:dyDescent="0.25">
      <c r="A32" s="32">
        <v>5</v>
      </c>
      <c r="B32" s="25" t="s">
        <v>252</v>
      </c>
      <c r="C32" s="25" t="s">
        <v>253</v>
      </c>
      <c r="D32" s="32" t="s">
        <v>254</v>
      </c>
      <c r="E32" s="46" t="s">
        <v>255</v>
      </c>
      <c r="F32" s="46" t="s">
        <v>236</v>
      </c>
      <c r="G32" s="46" t="s">
        <v>256</v>
      </c>
      <c r="H32" s="46" t="s">
        <v>257</v>
      </c>
      <c r="I32" s="46" t="s">
        <v>258</v>
      </c>
      <c r="J32" s="46" t="s">
        <v>259</v>
      </c>
      <c r="K32" s="46" t="s">
        <v>256</v>
      </c>
      <c r="L32" s="47" t="s">
        <v>248</v>
      </c>
      <c r="M32" s="48">
        <v>1</v>
      </c>
      <c r="N32" s="48">
        <v>1</v>
      </c>
      <c r="O32" s="49">
        <v>1</v>
      </c>
      <c r="P32" s="49">
        <v>1</v>
      </c>
      <c r="Q32" s="46" t="s">
        <v>260</v>
      </c>
      <c r="R32" s="46" t="s">
        <v>261</v>
      </c>
      <c r="S32" s="46" t="s">
        <v>262</v>
      </c>
      <c r="T32" s="50" t="s">
        <v>263</v>
      </c>
      <c r="U32" s="51" t="s">
        <v>264</v>
      </c>
      <c r="V32" s="67">
        <v>0</v>
      </c>
      <c r="W32" s="73">
        <v>0</v>
      </c>
      <c r="X32" s="73">
        <f t="shared" ref="X32:X37" si="16">IFERROR(IF(W32/V32&gt;100%,100%,W32/V32),0)</f>
        <v>0</v>
      </c>
      <c r="Y32" s="25" t="s">
        <v>187</v>
      </c>
      <c r="Z32" s="25" t="s">
        <v>70</v>
      </c>
      <c r="AA32" s="72">
        <f t="shared" si="13"/>
        <v>1</v>
      </c>
      <c r="AB32" s="73">
        <v>0.92310000000000003</v>
      </c>
      <c r="AC32" s="73">
        <f t="shared" ref="AC32:AC37" si="17">IFERROR(IF(AB32/AA32&gt;100%,100%,AB32/AA32),0)</f>
        <v>0.92310000000000003</v>
      </c>
      <c r="AD32" s="25" t="s">
        <v>265</v>
      </c>
      <c r="AE32" s="25" t="s">
        <v>266</v>
      </c>
      <c r="AF32" s="72">
        <f t="shared" ref="AF32:AF37" si="18">N32</f>
        <v>1</v>
      </c>
      <c r="AG32" s="71">
        <v>0.88460000000000005</v>
      </c>
      <c r="AH32" s="73">
        <f t="shared" si="14"/>
        <v>0.88460000000000005</v>
      </c>
      <c r="AI32" s="25" t="s">
        <v>267</v>
      </c>
      <c r="AJ32" s="25" t="s">
        <v>268</v>
      </c>
      <c r="AK32" s="72">
        <f>O32</f>
        <v>1</v>
      </c>
      <c r="AL32" s="73">
        <v>0.91349999999999998</v>
      </c>
      <c r="AM32" s="73">
        <f t="shared" si="15"/>
        <v>0.91349999999999998</v>
      </c>
      <c r="AN32" s="25" t="s">
        <v>269</v>
      </c>
      <c r="AO32" s="25" t="s">
        <v>270</v>
      </c>
      <c r="AP32" s="72">
        <f>P32</f>
        <v>1</v>
      </c>
      <c r="AQ32" s="71">
        <f>IFERROR(AVERAGE(AB32,AG32,AL32)*1,0)</f>
        <v>0.90706666666666669</v>
      </c>
      <c r="AR32" s="77">
        <f t="shared" ref="AR32:AR37" si="19">IFERROR(IF(AQ32/AP32&gt;100%,100%,AQ32/AP32),0)</f>
        <v>0.90706666666666669</v>
      </c>
      <c r="AS32" s="25" t="s">
        <v>271</v>
      </c>
    </row>
    <row r="33" spans="1:45" s="45" customFormat="1" ht="90" x14ac:dyDescent="0.25">
      <c r="A33" s="32">
        <v>3</v>
      </c>
      <c r="B33" s="25" t="s">
        <v>78</v>
      </c>
      <c r="C33" s="25" t="s">
        <v>233</v>
      </c>
      <c r="D33" s="32" t="s">
        <v>272</v>
      </c>
      <c r="E33" s="25" t="s">
        <v>273</v>
      </c>
      <c r="F33" s="25" t="s">
        <v>236</v>
      </c>
      <c r="G33" s="25" t="s">
        <v>274</v>
      </c>
      <c r="H33" s="25" t="s">
        <v>275</v>
      </c>
      <c r="I33" s="32" t="s">
        <v>276</v>
      </c>
      <c r="J33" s="26" t="s">
        <v>156</v>
      </c>
      <c r="K33" s="25" t="s">
        <v>274</v>
      </c>
      <c r="L33" s="52">
        <v>0</v>
      </c>
      <c r="M33" s="52">
        <v>1</v>
      </c>
      <c r="N33" s="52">
        <v>0</v>
      </c>
      <c r="O33" s="52">
        <v>1</v>
      </c>
      <c r="P33" s="52">
        <v>2</v>
      </c>
      <c r="Q33" s="25" t="s">
        <v>64</v>
      </c>
      <c r="R33" s="46" t="s">
        <v>277</v>
      </c>
      <c r="S33" s="46" t="s">
        <v>277</v>
      </c>
      <c r="T33" s="46" t="s">
        <v>244</v>
      </c>
      <c r="U33" s="46" t="s">
        <v>244</v>
      </c>
      <c r="V33" s="67">
        <f>L33</f>
        <v>0</v>
      </c>
      <c r="W33" s="73">
        <v>0</v>
      </c>
      <c r="X33" s="73">
        <f t="shared" si="16"/>
        <v>0</v>
      </c>
      <c r="Y33" s="25" t="s">
        <v>187</v>
      </c>
      <c r="Z33" s="25" t="s">
        <v>278</v>
      </c>
      <c r="AA33" s="67">
        <f t="shared" si="13"/>
        <v>1</v>
      </c>
      <c r="AB33" s="73">
        <v>0</v>
      </c>
      <c r="AC33" s="73">
        <f t="shared" si="17"/>
        <v>0</v>
      </c>
      <c r="AD33" s="26" t="s">
        <v>279</v>
      </c>
      <c r="AE33" s="26" t="s">
        <v>279</v>
      </c>
      <c r="AF33" s="88">
        <f t="shared" si="18"/>
        <v>0</v>
      </c>
      <c r="AG33" s="78">
        <v>0</v>
      </c>
      <c r="AH33" s="73">
        <f t="shared" si="14"/>
        <v>0</v>
      </c>
      <c r="AI33" s="25" t="s">
        <v>248</v>
      </c>
      <c r="AJ33" s="25" t="s">
        <v>248</v>
      </c>
      <c r="AK33" s="88">
        <f>O33</f>
        <v>1</v>
      </c>
      <c r="AL33" s="98">
        <v>0</v>
      </c>
      <c r="AM33" s="73">
        <f t="shared" si="15"/>
        <v>0</v>
      </c>
      <c r="AN33" s="26" t="s">
        <v>280</v>
      </c>
      <c r="AO33" s="26" t="s">
        <v>281</v>
      </c>
      <c r="AP33" s="87">
        <f>P33</f>
        <v>2</v>
      </c>
      <c r="AQ33" s="84">
        <f>IFERROR(AB33+AL33,0)</f>
        <v>0</v>
      </c>
      <c r="AR33" s="85">
        <f t="shared" si="19"/>
        <v>0</v>
      </c>
      <c r="AS33" s="25" t="s">
        <v>282</v>
      </c>
    </row>
    <row r="34" spans="1:45" s="45" customFormat="1" ht="120" x14ac:dyDescent="0.25">
      <c r="A34" s="32">
        <v>3</v>
      </c>
      <c r="B34" s="25" t="s">
        <v>78</v>
      </c>
      <c r="C34" s="25" t="s">
        <v>283</v>
      </c>
      <c r="D34" s="32" t="s">
        <v>284</v>
      </c>
      <c r="E34" s="25" t="s">
        <v>285</v>
      </c>
      <c r="F34" s="46" t="s">
        <v>236</v>
      </c>
      <c r="G34" s="46" t="s">
        <v>286</v>
      </c>
      <c r="H34" s="46" t="s">
        <v>287</v>
      </c>
      <c r="I34" s="46" t="s">
        <v>288</v>
      </c>
      <c r="J34" s="46" t="s">
        <v>156</v>
      </c>
      <c r="K34" s="46" t="s">
        <v>289</v>
      </c>
      <c r="L34" s="53">
        <v>1</v>
      </c>
      <c r="M34" s="53">
        <v>0</v>
      </c>
      <c r="N34" s="53">
        <v>0</v>
      </c>
      <c r="O34" s="53">
        <v>0</v>
      </c>
      <c r="P34" s="53">
        <v>1</v>
      </c>
      <c r="Q34" s="46" t="s">
        <v>64</v>
      </c>
      <c r="R34" s="46" t="s">
        <v>290</v>
      </c>
      <c r="S34" s="46" t="s">
        <v>291</v>
      </c>
      <c r="T34" s="46" t="s">
        <v>244</v>
      </c>
      <c r="U34" s="46" t="s">
        <v>292</v>
      </c>
      <c r="V34" s="70">
        <v>1</v>
      </c>
      <c r="W34" s="71">
        <f>6/6</f>
        <v>1</v>
      </c>
      <c r="X34" s="73">
        <f>IFERROR(IF(W34/V34&gt;100%,100%,W34/V34),0)</f>
        <v>1</v>
      </c>
      <c r="Y34" s="25" t="s">
        <v>293</v>
      </c>
      <c r="Z34" s="25" t="s">
        <v>294</v>
      </c>
      <c r="AA34" s="67">
        <f t="shared" si="13"/>
        <v>0</v>
      </c>
      <c r="AB34" s="73">
        <v>0</v>
      </c>
      <c r="AC34" s="73">
        <f t="shared" si="17"/>
        <v>0</v>
      </c>
      <c r="AD34" s="25" t="s">
        <v>70</v>
      </c>
      <c r="AE34" s="25" t="s">
        <v>70</v>
      </c>
      <c r="AF34" s="98">
        <f t="shared" si="18"/>
        <v>0</v>
      </c>
      <c r="AG34" s="71">
        <v>0</v>
      </c>
      <c r="AH34" s="73">
        <f t="shared" si="14"/>
        <v>0</v>
      </c>
      <c r="AI34" s="25" t="s">
        <v>248</v>
      </c>
      <c r="AJ34" s="25" t="s">
        <v>248</v>
      </c>
      <c r="AK34" s="67" t="s">
        <v>295</v>
      </c>
      <c r="AL34" s="69">
        <v>0</v>
      </c>
      <c r="AM34" s="73">
        <f t="shared" si="15"/>
        <v>0</v>
      </c>
      <c r="AN34" s="25" t="s">
        <v>278</v>
      </c>
      <c r="AO34" s="25" t="s">
        <v>70</v>
      </c>
      <c r="AP34" s="69">
        <v>1</v>
      </c>
      <c r="AQ34" s="71">
        <f>IFERROR(W34+AB34+AG34+AL34,0)</f>
        <v>1</v>
      </c>
      <c r="AR34" s="77">
        <f t="shared" si="19"/>
        <v>1</v>
      </c>
      <c r="AS34" s="79" t="s">
        <v>251</v>
      </c>
    </row>
    <row r="35" spans="1:45" s="45" customFormat="1" ht="195" x14ac:dyDescent="0.25">
      <c r="A35" s="32">
        <v>3</v>
      </c>
      <c r="B35" s="25" t="s">
        <v>78</v>
      </c>
      <c r="C35" s="25" t="s">
        <v>283</v>
      </c>
      <c r="D35" s="32" t="s">
        <v>296</v>
      </c>
      <c r="E35" s="25" t="s">
        <v>297</v>
      </c>
      <c r="F35" s="46" t="s">
        <v>236</v>
      </c>
      <c r="G35" s="46" t="s">
        <v>298</v>
      </c>
      <c r="H35" s="46" t="s">
        <v>299</v>
      </c>
      <c r="I35" s="46" t="s">
        <v>143</v>
      </c>
      <c r="J35" s="46" t="s">
        <v>130</v>
      </c>
      <c r="K35" s="46" t="s">
        <v>298</v>
      </c>
      <c r="L35" s="53">
        <v>1</v>
      </c>
      <c r="M35" s="53">
        <v>1</v>
      </c>
      <c r="N35" s="53">
        <v>1</v>
      </c>
      <c r="O35" s="53">
        <v>1</v>
      </c>
      <c r="P35" s="53">
        <v>1</v>
      </c>
      <c r="Q35" s="46" t="s">
        <v>300</v>
      </c>
      <c r="R35" s="46" t="s">
        <v>301</v>
      </c>
      <c r="S35" s="46" t="s">
        <v>302</v>
      </c>
      <c r="T35" s="46" t="s">
        <v>244</v>
      </c>
      <c r="U35" s="46" t="s">
        <v>292</v>
      </c>
      <c r="V35" s="72">
        <f>L35</f>
        <v>1</v>
      </c>
      <c r="W35" s="71">
        <f>7/18</f>
        <v>0.3888888888888889</v>
      </c>
      <c r="X35" s="73">
        <f t="shared" si="16"/>
        <v>0.3888888888888889</v>
      </c>
      <c r="Y35" s="25" t="s">
        <v>303</v>
      </c>
      <c r="Z35" s="25" t="s">
        <v>304</v>
      </c>
      <c r="AA35" s="72">
        <f t="shared" si="13"/>
        <v>1</v>
      </c>
      <c r="AB35" s="71">
        <f>47/84</f>
        <v>0.55952380952380953</v>
      </c>
      <c r="AC35" s="73">
        <f t="shared" si="17"/>
        <v>0.55952380952380953</v>
      </c>
      <c r="AD35" s="25" t="s">
        <v>305</v>
      </c>
      <c r="AE35" s="25" t="s">
        <v>306</v>
      </c>
      <c r="AF35" s="72">
        <f t="shared" si="18"/>
        <v>1</v>
      </c>
      <c r="AG35" s="71">
        <f>60/61</f>
        <v>0.98360655737704916</v>
      </c>
      <c r="AH35" s="73">
        <f t="shared" si="14"/>
        <v>0.98360655737704916</v>
      </c>
      <c r="AI35" s="25" t="s">
        <v>307</v>
      </c>
      <c r="AJ35" s="25" t="s">
        <v>308</v>
      </c>
      <c r="AK35" s="72">
        <f>O35</f>
        <v>1</v>
      </c>
      <c r="AL35" s="69">
        <f>34/35</f>
        <v>0.97142857142857142</v>
      </c>
      <c r="AM35" s="73">
        <f t="shared" si="15"/>
        <v>0.97142857142857142</v>
      </c>
      <c r="AN35" s="25" t="s">
        <v>309</v>
      </c>
      <c r="AO35" s="25" t="s">
        <v>310</v>
      </c>
      <c r="AP35" s="72">
        <f>P35</f>
        <v>1</v>
      </c>
      <c r="AQ35" s="71">
        <f>IFERROR(AVERAGE(W35,AB35,AG35,AL35)*1,0)</f>
        <v>0.72586195680457977</v>
      </c>
      <c r="AR35" s="77">
        <f t="shared" si="19"/>
        <v>0.72586195680457977</v>
      </c>
      <c r="AS35" s="80" t="s">
        <v>311</v>
      </c>
    </row>
    <row r="36" spans="1:45" s="45" customFormat="1" ht="101.25" customHeight="1" x14ac:dyDescent="0.25">
      <c r="A36" s="32">
        <v>3</v>
      </c>
      <c r="B36" s="25" t="s">
        <v>78</v>
      </c>
      <c r="C36" s="25" t="s">
        <v>312</v>
      </c>
      <c r="D36" s="32" t="s">
        <v>313</v>
      </c>
      <c r="E36" s="25" t="s">
        <v>314</v>
      </c>
      <c r="F36" s="46" t="s">
        <v>236</v>
      </c>
      <c r="G36" s="25" t="s">
        <v>315</v>
      </c>
      <c r="H36" s="25" t="s">
        <v>316</v>
      </c>
      <c r="I36" s="25" t="s">
        <v>317</v>
      </c>
      <c r="J36" s="56" t="s">
        <v>156</v>
      </c>
      <c r="K36" s="25" t="s">
        <v>315</v>
      </c>
      <c r="L36" s="57">
        <v>0</v>
      </c>
      <c r="M36" s="57">
        <v>1</v>
      </c>
      <c r="N36" s="57">
        <v>0</v>
      </c>
      <c r="O36" s="57">
        <v>0</v>
      </c>
      <c r="P36" s="58">
        <v>1</v>
      </c>
      <c r="Q36" s="25" t="s">
        <v>64</v>
      </c>
      <c r="R36" s="25" t="s">
        <v>315</v>
      </c>
      <c r="S36" s="25" t="s">
        <v>318</v>
      </c>
      <c r="T36" s="25" t="s">
        <v>244</v>
      </c>
      <c r="U36" s="25" t="s">
        <v>319</v>
      </c>
      <c r="V36" s="67">
        <f>L36</f>
        <v>0</v>
      </c>
      <c r="W36" s="73">
        <v>0</v>
      </c>
      <c r="X36" s="73">
        <f>IFERROR(IF(W36/V36&gt;100%,100%,W36/V36),0)</f>
        <v>0</v>
      </c>
      <c r="Y36" s="25" t="s">
        <v>187</v>
      </c>
      <c r="Z36" s="25" t="s">
        <v>70</v>
      </c>
      <c r="AA36" s="67">
        <f t="shared" si="13"/>
        <v>1</v>
      </c>
      <c r="AB36" s="78">
        <v>0.5</v>
      </c>
      <c r="AC36" s="73">
        <f t="shared" si="17"/>
        <v>0.5</v>
      </c>
      <c r="AD36" s="25" t="s">
        <v>320</v>
      </c>
      <c r="AE36" s="25" t="s">
        <v>321</v>
      </c>
      <c r="AF36" s="67">
        <f t="shared" si="18"/>
        <v>0</v>
      </c>
      <c r="AG36" s="78">
        <v>0</v>
      </c>
      <c r="AH36" s="73">
        <f t="shared" si="14"/>
        <v>0</v>
      </c>
      <c r="AI36" s="25" t="s">
        <v>248</v>
      </c>
      <c r="AJ36" s="25" t="s">
        <v>248</v>
      </c>
      <c r="AK36" s="67">
        <f>O36</f>
        <v>0</v>
      </c>
      <c r="AL36" s="69">
        <v>0</v>
      </c>
      <c r="AM36" s="73">
        <f t="shared" si="15"/>
        <v>0</v>
      </c>
      <c r="AN36" s="25" t="s">
        <v>278</v>
      </c>
      <c r="AO36" s="25" t="s">
        <v>70</v>
      </c>
      <c r="AP36" s="68">
        <f>P36</f>
        <v>1</v>
      </c>
      <c r="AQ36" s="84">
        <f>IFERROR(W36+AB36+AG36+AL36,0)</f>
        <v>0.5</v>
      </c>
      <c r="AR36" s="85">
        <f t="shared" si="19"/>
        <v>0.5</v>
      </c>
      <c r="AS36" s="86" t="s">
        <v>322</v>
      </c>
    </row>
    <row r="37" spans="1:45" s="45" customFormat="1" ht="116.25" customHeight="1" x14ac:dyDescent="0.25">
      <c r="A37" s="32">
        <v>3</v>
      </c>
      <c r="B37" s="25" t="s">
        <v>78</v>
      </c>
      <c r="C37" s="25" t="s">
        <v>312</v>
      </c>
      <c r="D37" s="32" t="s">
        <v>323</v>
      </c>
      <c r="E37" s="25" t="s">
        <v>324</v>
      </c>
      <c r="F37" s="46" t="s">
        <v>236</v>
      </c>
      <c r="G37" s="25" t="s">
        <v>325</v>
      </c>
      <c r="H37" s="25" t="s">
        <v>326</v>
      </c>
      <c r="I37" s="25" t="s">
        <v>317</v>
      </c>
      <c r="J37" s="56" t="s">
        <v>156</v>
      </c>
      <c r="K37" s="25" t="s">
        <v>325</v>
      </c>
      <c r="L37" s="58">
        <v>0</v>
      </c>
      <c r="M37" s="58">
        <v>0</v>
      </c>
      <c r="N37" s="58">
        <v>0</v>
      </c>
      <c r="O37" s="58">
        <v>1</v>
      </c>
      <c r="P37" s="58">
        <v>1</v>
      </c>
      <c r="Q37" s="25" t="s">
        <v>64</v>
      </c>
      <c r="R37" s="25" t="s">
        <v>327</v>
      </c>
      <c r="S37" s="25" t="s">
        <v>328</v>
      </c>
      <c r="T37" s="25" t="s">
        <v>244</v>
      </c>
      <c r="U37" s="25" t="s">
        <v>319</v>
      </c>
      <c r="V37" s="67">
        <f>L37</f>
        <v>0</v>
      </c>
      <c r="W37" s="73">
        <v>0</v>
      </c>
      <c r="X37" s="73">
        <f t="shared" si="16"/>
        <v>0</v>
      </c>
      <c r="Y37" s="25" t="s">
        <v>187</v>
      </c>
      <c r="Z37" s="25" t="s">
        <v>278</v>
      </c>
      <c r="AA37" s="67">
        <f t="shared" si="13"/>
        <v>0</v>
      </c>
      <c r="AB37" s="73">
        <v>0</v>
      </c>
      <c r="AC37" s="73">
        <f t="shared" si="17"/>
        <v>0</v>
      </c>
      <c r="AD37" s="25" t="s">
        <v>70</v>
      </c>
      <c r="AE37" s="25" t="s">
        <v>70</v>
      </c>
      <c r="AF37" s="67">
        <f t="shared" si="18"/>
        <v>0</v>
      </c>
      <c r="AG37" s="78">
        <v>0</v>
      </c>
      <c r="AH37" s="73">
        <f t="shared" si="14"/>
        <v>0</v>
      </c>
      <c r="AI37" s="25" t="s">
        <v>248</v>
      </c>
      <c r="AJ37" s="25" t="s">
        <v>248</v>
      </c>
      <c r="AK37" s="67">
        <f>O37</f>
        <v>1</v>
      </c>
      <c r="AL37" s="69">
        <v>0</v>
      </c>
      <c r="AM37" s="73">
        <f t="shared" si="15"/>
        <v>0</v>
      </c>
      <c r="AN37" s="25" t="s">
        <v>329</v>
      </c>
      <c r="AO37" s="25" t="s">
        <v>330</v>
      </c>
      <c r="AP37" s="68">
        <f>P37</f>
        <v>1</v>
      </c>
      <c r="AQ37" s="78">
        <f>IFERROR(W37+AB37+AG37+AL37,0)</f>
        <v>0</v>
      </c>
      <c r="AR37" s="77">
        <f t="shared" si="19"/>
        <v>0</v>
      </c>
      <c r="AS37" s="46" t="s">
        <v>331</v>
      </c>
    </row>
    <row r="38" spans="1:45" s="5" customFormat="1" ht="15.75" x14ac:dyDescent="0.25">
      <c r="A38" s="10"/>
      <c r="B38" s="54"/>
      <c r="C38" s="10"/>
      <c r="D38" s="10"/>
      <c r="E38" s="11" t="s">
        <v>332</v>
      </c>
      <c r="F38" s="11"/>
      <c r="G38" s="11"/>
      <c r="H38" s="11"/>
      <c r="I38" s="11"/>
      <c r="J38" s="11"/>
      <c r="K38" s="11"/>
      <c r="L38" s="12"/>
      <c r="M38" s="12"/>
      <c r="N38" s="12"/>
      <c r="O38" s="12"/>
      <c r="P38" s="12"/>
      <c r="Q38" s="11"/>
      <c r="R38" s="10"/>
      <c r="S38" s="10"/>
      <c r="T38" s="10"/>
      <c r="U38" s="10"/>
      <c r="V38" s="16"/>
      <c r="W38" s="16"/>
      <c r="X38" s="74">
        <f>AVERAGE(X34,X35)*20%</f>
        <v>0.1388888888888889</v>
      </c>
      <c r="Y38" s="10"/>
      <c r="Z38" s="10"/>
      <c r="AA38" s="16"/>
      <c r="AB38" s="16"/>
      <c r="AC38" s="74">
        <f>AVERAGE(AC31,AC32,AC33,AC35,AC36)*20%</f>
        <v>0.11930495238095239</v>
      </c>
      <c r="AD38" s="10"/>
      <c r="AE38" s="10"/>
      <c r="AF38" s="16"/>
      <c r="AG38" s="16"/>
      <c r="AH38" s="82">
        <f>AVERAGE(AH32,AH35)*20%</f>
        <v>0.18682065573770493</v>
      </c>
      <c r="AI38" s="10"/>
      <c r="AJ38" s="10"/>
      <c r="AK38" s="16"/>
      <c r="AL38" s="16"/>
      <c r="AM38" s="82">
        <f>AVERAGE(AM31,AM32,AM33,AM35,AM37)*20%</f>
        <v>0.11539714285714286</v>
      </c>
      <c r="AN38" s="10"/>
      <c r="AO38" s="10"/>
      <c r="AP38" s="16"/>
      <c r="AQ38" s="16"/>
      <c r="AR38" s="82">
        <f>AVERAGE(AR31,AR32,AR33,AR34,AR35,AR36,AR37)*20%</f>
        <v>0.11808367495632131</v>
      </c>
      <c r="AS38" s="10"/>
    </row>
    <row r="39" spans="1:45" s="9" customFormat="1" ht="18.75" x14ac:dyDescent="0.3">
      <c r="A39" s="6"/>
      <c r="B39" s="55"/>
      <c r="C39" s="6"/>
      <c r="D39" s="6"/>
      <c r="E39" s="7" t="s">
        <v>333</v>
      </c>
      <c r="F39" s="6"/>
      <c r="G39" s="6"/>
      <c r="H39" s="6"/>
      <c r="I39" s="6"/>
      <c r="J39" s="6"/>
      <c r="K39" s="6"/>
      <c r="L39" s="8"/>
      <c r="M39" s="8"/>
      <c r="N39" s="8"/>
      <c r="O39" s="8"/>
      <c r="P39" s="8"/>
      <c r="Q39" s="6"/>
      <c r="R39" s="6"/>
      <c r="S39" s="6"/>
      <c r="T39" s="6"/>
      <c r="U39" s="6"/>
      <c r="V39" s="17"/>
      <c r="W39" s="17"/>
      <c r="X39" s="75">
        <f>X30+X38</f>
        <v>0.68270106278062626</v>
      </c>
      <c r="Y39" s="6"/>
      <c r="Z39" s="6"/>
      <c r="AA39" s="17"/>
      <c r="AB39" s="17"/>
      <c r="AC39" s="75">
        <f>AC30+AC38</f>
        <v>0.74585668114541626</v>
      </c>
      <c r="AD39" s="6"/>
      <c r="AE39" s="6"/>
      <c r="AF39" s="17"/>
      <c r="AG39" s="17"/>
      <c r="AH39" s="83">
        <f>AH30+AH38</f>
        <v>0.83189307243898758</v>
      </c>
      <c r="AI39" s="6"/>
      <c r="AJ39" s="6"/>
      <c r="AK39" s="17"/>
      <c r="AL39" s="17"/>
      <c r="AM39" s="83">
        <f>AM30+AM38</f>
        <v>0.7328247096685182</v>
      </c>
      <c r="AN39" s="6"/>
      <c r="AO39" s="6"/>
      <c r="AP39" s="17"/>
      <c r="AQ39" s="17"/>
      <c r="AR39" s="83">
        <f>AR30+AR38</f>
        <v>0.80796590564928594</v>
      </c>
      <c r="AS39" s="6"/>
    </row>
  </sheetData>
  <mergeCells count="21">
    <mergeCell ref="V13:Z14"/>
    <mergeCell ref="AA13:AE14"/>
    <mergeCell ref="AF13:AJ14"/>
    <mergeCell ref="AK13:AO14"/>
    <mergeCell ref="AP13:AS14"/>
    <mergeCell ref="A13:B14"/>
    <mergeCell ref="C13:C15"/>
    <mergeCell ref="A1:K1"/>
    <mergeCell ref="L1:P1"/>
    <mergeCell ref="D13:F14"/>
    <mergeCell ref="G13:Q14"/>
    <mergeCell ref="A2:K2"/>
    <mergeCell ref="H9:K9"/>
    <mergeCell ref="H10:K10"/>
    <mergeCell ref="R13:U14"/>
    <mergeCell ref="F4:K4"/>
    <mergeCell ref="H5:K5"/>
    <mergeCell ref="H6:K6"/>
    <mergeCell ref="H7:K7"/>
    <mergeCell ref="H8:K8"/>
    <mergeCell ref="H11:K11"/>
  </mergeCells>
  <phoneticPr fontId="14" type="noConversion"/>
  <dataValidations count="1">
    <dataValidation allowBlank="1" showInputMessage="1" showErrorMessage="1" error="Escriba un texto " promptTitle="Cualquier contenido" sqref="F15 F3:F12"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F13:F14 F1 F38:F1048576 F16:F30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33</v>
      </c>
    </row>
    <row r="2" spans="1:1" x14ac:dyDescent="0.25">
      <c r="A2" t="s">
        <v>58</v>
      </c>
    </row>
    <row r="3" spans="1:1" x14ac:dyDescent="0.25">
      <c r="A3" t="s">
        <v>140</v>
      </c>
    </row>
    <row r="4" spans="1:1" x14ac:dyDescent="0.25">
      <c r="A4" t="s">
        <v>236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5D9E1A0A-0438-463D-9004-822E333DE4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CARLOS VEGA</cp:lastModifiedBy>
  <cp:revision/>
  <dcterms:created xsi:type="dcterms:W3CDTF">2021-01-25T18:44:53Z</dcterms:created>
  <dcterms:modified xsi:type="dcterms:W3CDTF">2026-07-07T16:01:43Z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